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735" windowHeight="4815" activeTab="0"/>
  </bookViews>
  <sheets>
    <sheet name="INICIO" sheetId="1" r:id="rId1"/>
    <sheet name="Portada" sheetId="2" r:id="rId2"/>
    <sheet name="resumen_total" sheetId="3" r:id="rId3"/>
    <sheet name="resumen_graficos" sheetId="4" r:id="rId4"/>
    <sheet name="DGN-Total" sheetId="5" state="hidden" r:id="rId5"/>
    <sheet name="DGN-Total-Tipo-Instru" sheetId="6" r:id="rId6"/>
    <sheet name="DP-Total Moneda" sheetId="7" r:id="rId7"/>
    <sheet name="DP-Total Tasas" sheetId="8" r:id="rId8"/>
    <sheet name="DP - Proy Serv" sheetId="9" r:id="rId9"/>
    <sheet name="DE-Acreed" sheetId="10" r:id="rId10"/>
    <sheet name="DE-Paises" sheetId="11" r:id="rId11"/>
    <sheet name="DE-SAtend-FF" sheetId="12" r:id="rId12"/>
    <sheet name="DE-SA-SectorI" sheetId="13" r:id="rId13"/>
    <sheet name="DE-Proy-Mens-FF" sheetId="14" r:id="rId14"/>
    <sheet name="DE-Proy-Anual-FF" sheetId="15" state="hidden" r:id="rId15"/>
    <sheet name="DE-Desembolsos" sheetId="16" r:id="rId16"/>
    <sheet name="DI-Moneda" sheetId="17" r:id="rId17"/>
    <sheet name="DI-Instrum" sheetId="18" r:id="rId18"/>
    <sheet name="DI-SA-Mensual" sheetId="19" r:id="rId19"/>
    <sheet name="DI-Proy-Mensual" sheetId="20" r:id="rId20"/>
    <sheet name="DI-Proy-Anual" sheetId="21" r:id="rId21"/>
  </sheets>
  <externalReferences>
    <externalReference r:id="rId24"/>
    <externalReference r:id="rId25"/>
    <externalReference r:id="rId26"/>
  </externalReferences>
  <definedNames>
    <definedName name="_Regression_Int" localSheetId="9" hidden="1">1</definedName>
    <definedName name="_Regression_Int" localSheetId="10" hidden="1">1</definedName>
    <definedName name="_Regression_Int" localSheetId="14" hidden="1">1</definedName>
    <definedName name="_Regression_Int" localSheetId="13" hidden="1">1</definedName>
    <definedName name="_Regression_Int" localSheetId="11" hidden="1">1</definedName>
    <definedName name="_Regression_Int" localSheetId="17" hidden="1">1</definedName>
    <definedName name="_Regression_Int" localSheetId="16" hidden="1">1</definedName>
    <definedName name="_Regression_Int" localSheetId="20" hidden="1">1</definedName>
    <definedName name="_Regression_Int" localSheetId="19" hidden="1">1</definedName>
    <definedName name="_Regression_Int" localSheetId="18" hidden="1">1</definedName>
    <definedName name="A_impresión_IM" localSheetId="9">'DE-Acreed'!#REF!</definedName>
    <definedName name="A_impresión_IM" localSheetId="10">'DE-Paises'!#REF!</definedName>
    <definedName name="A_impresión_IM" localSheetId="14">'DE-Proy-Anual-FF'!#REF!</definedName>
    <definedName name="A_impresión_IM" localSheetId="13">'DE-Proy-Mens-FF'!#REF!</definedName>
    <definedName name="A_impresión_IM" localSheetId="11">'DE-SAtend-FF'!#REF!</definedName>
    <definedName name="A_impresión_IM" localSheetId="17">'DI-Instrum'!#REF!</definedName>
    <definedName name="A_impresión_IM" localSheetId="16">'DI-Moneda'!#REF!</definedName>
    <definedName name="A_impresión_IM" localSheetId="20">'DI-Proy-Anual'!#REF!</definedName>
    <definedName name="A_impresión_IM" localSheetId="19">'DI-Proy-Mensual'!#REF!</definedName>
    <definedName name="A_impresión_IM" localSheetId="18">'DI-SA-Mensual'!#REF!</definedName>
    <definedName name="A_impresión_IM">#REF!</definedName>
    <definedName name="_xlnm.Print_Area" localSheetId="9">'DE-Acreed'!$B$1:$D$43</definedName>
    <definedName name="_xlnm.Print_Area" localSheetId="15">'DE-Desembolsos'!$A$5:$T$35</definedName>
    <definedName name="_xlnm.Print_Area" localSheetId="10">'DE-Paises'!$B$1:$D$49</definedName>
    <definedName name="_xlnm.Print_Area" localSheetId="14">'DE-Proy-Anual-FF'!$A$5:$AH$63</definedName>
    <definedName name="_xlnm.Print_Area" localSheetId="13">'DE-Proy-Mens-FF'!$B$53:$O$98</definedName>
    <definedName name="_xlnm.Print_Area" localSheetId="12">'DE-SA-SectorI'!$B$57:$S$107</definedName>
    <definedName name="_xlnm.Print_Area" localSheetId="11">'DE-SAtend-FF'!$B$52:$O$96</definedName>
    <definedName name="_xlnm.Print_Area" localSheetId="5">'DGN-Total-Tipo-Instru'!$B$1:$D$42</definedName>
    <definedName name="_xlnm.Print_Area" localSheetId="17">'DI-Instrum'!$B$1:$F$57</definedName>
    <definedName name="_xlnm.Print_Area" localSheetId="16">'DI-Moneda'!$B$1:$J$39</definedName>
    <definedName name="_xlnm.Print_Area" localSheetId="20">'DI-Proy-Anual'!$B$60:$N$112</definedName>
    <definedName name="_xlnm.Print_Area" localSheetId="19">'DI-Proy-Mensual'!$B$35:$N$62</definedName>
    <definedName name="_xlnm.Print_Area" localSheetId="18">'DI-SA-Mensual'!$B$196:$R$384</definedName>
    <definedName name="_xlnm.Print_Area" localSheetId="8">'DP - Proy Serv'!$B$62:$L$116</definedName>
    <definedName name="_xlnm.Print_Area" localSheetId="6">'DP-Total Moneda'!$B$1:$F$36</definedName>
    <definedName name="_xlnm.Print_Area" localSheetId="0">'INICIO'!$B$1:$E$56</definedName>
    <definedName name="_xlnm.Print_Area" localSheetId="3">'resumen_graficos'!$B$1:$L$48</definedName>
    <definedName name="_xlnm.Print_Area" localSheetId="2">'resumen_total'!$A$1:$K$41</definedName>
    <definedName name="BAS" localSheetId="9">'[1]ADEUDADO'!#REF!</definedName>
    <definedName name="BAS" localSheetId="10">'[1]ADEUDADO'!#REF!</definedName>
    <definedName name="BAS" localSheetId="17">'[1]ADEUDADO'!#REF!</definedName>
    <definedName name="BAS" localSheetId="16">'[1]ADEUDADO'!#REF!</definedName>
    <definedName name="BAS">'[2]ADEUDADO'!#REF!</definedName>
    <definedName name="BASE" localSheetId="9">'[1]ADEUDADO'!#REF!</definedName>
    <definedName name="BASE" localSheetId="10">'[1]ADEUDADO'!#REF!</definedName>
    <definedName name="BASE" localSheetId="17">'[1]ADEUDADO'!#REF!</definedName>
    <definedName name="BASE" localSheetId="16">'[1]ADEUDADO'!#REF!</definedName>
    <definedName name="BASE">'[2]ADEUDADO'!#REF!</definedName>
    <definedName name="basedatos" localSheetId="0">#REF!</definedName>
    <definedName name="basedatos">#REF!</definedName>
    <definedName name="DeudaNom9604">#REF!</definedName>
    <definedName name="DeudaPorc9604">#REF!</definedName>
    <definedName name="entidad" localSheetId="0">#REF!</definedName>
    <definedName name="entidad">#REF!</definedName>
    <definedName name="Imprimir_área_IM" localSheetId="9">#REF!</definedName>
    <definedName name="Imprimir_área_IM" localSheetId="10">#REF!</definedName>
    <definedName name="Imprimir_área_IM" localSheetId="14">#REF!</definedName>
    <definedName name="Imprimir_área_IM" localSheetId="13">#REF!</definedName>
    <definedName name="Imprimir_área_IM" localSheetId="11">#REF!</definedName>
    <definedName name="Imprimir_área_IM" localSheetId="17">#REF!</definedName>
    <definedName name="Imprimir_área_IM" localSheetId="16">#REF!</definedName>
    <definedName name="Imprimir_área_IM" localSheetId="20">#REF!</definedName>
    <definedName name="Imprimir_área_IM" localSheetId="19">#REF!</definedName>
    <definedName name="Imprimir_área_IM" localSheetId="18">#REF!</definedName>
    <definedName name="Imprimir_área_IM">#REF!</definedName>
    <definedName name="M_OI">'[3]SERV. ATENDIDO'!$F$2:$F$5010</definedName>
    <definedName name="nuevo_soles8A">'DE-SA-SectorI'!$B$62</definedName>
    <definedName name="nuevos_soles13A">'DI-SA-Mensual'!$C$200</definedName>
    <definedName name="nuevos_soles14A">'DI-Proy-Mensual'!$B$40</definedName>
    <definedName name="nuevos_soles15A">'DI-Proy-Anual'!$B$65</definedName>
    <definedName name="nuevos_soles4A">'DP - Proy Serv'!$B$67</definedName>
    <definedName name="nuevos_soles7A">'DE-SAtend-FF'!$B$57</definedName>
    <definedName name="nuevos_soles9A">'DE-Proy-Mens-FF'!$C$58</definedName>
    <definedName name="P_C">'[3]SERV. ATENDIDO'!$E$2:$E$5010</definedName>
    <definedName name="pepe" localSheetId="9">#REF!</definedName>
    <definedName name="pepe" localSheetId="10">#REF!</definedName>
    <definedName name="pepe" localSheetId="14">#REF!</definedName>
    <definedName name="pepe" localSheetId="17">#REF!</definedName>
    <definedName name="pepe" localSheetId="16">#REF!</definedName>
    <definedName name="pepe">#REF!</definedName>
    <definedName name="Principal">'[3]SERV. ATENDIDO'!$C$2:$C$5010</definedName>
    <definedName name="saldos" localSheetId="0">#REF!</definedName>
    <definedName name="saldos">#REF!</definedName>
    <definedName name="STOCK">#REF!</definedName>
    <definedName name="Z_3D19C5C1_6E3F_11D4_A065_0000E2161FEF_.wvu.Cols" localSheetId="18" hidden="1">'DI-SA-Mensual'!#REF!,'DI-SA-Mensual'!#REF!</definedName>
    <definedName name="Z_3D19C5C1_6E3F_11D4_A065_0000E2161FEF_.wvu.PrintArea" localSheetId="17" hidden="1">'DI-Instrum'!$C$4:$E$95</definedName>
    <definedName name="Z_3D19C5C1_6E3F_11D4_A065_0000E2161FEF_.wvu.PrintArea" localSheetId="16" hidden="1">'DI-Moneda'!$C$4:$D$34</definedName>
    <definedName name="Z_3D19C5C1_6E3F_11D4_A065_0000E2161FEF_.wvu.PrintArea" localSheetId="20" hidden="1">'DI-Proy-Anual'!$B$1:$N$55</definedName>
    <definedName name="Z_3D19C5C1_6E3F_11D4_A065_0000E2161FEF_.wvu.PrintArea" localSheetId="19" hidden="1">'DI-Proy-Mensual'!$B$4:$N$28</definedName>
    <definedName name="Z_3D19C5C1_6E3F_11D4_A065_0000E2161FEF_.wvu.PrintArea" localSheetId="18" hidden="1">'DI-SA-Mensual'!$C$4:$R$158</definedName>
    <definedName name="Z_64427512_7CF9_11D4_9F25_0000E2161FEF_.wvu.PrintArea" localSheetId="17" hidden="1">'DI-Instrum'!$C$4:$E$95</definedName>
    <definedName name="Z_64427512_7CF9_11D4_9F25_0000E2161FEF_.wvu.PrintArea" localSheetId="16" hidden="1">'DI-Moneda'!$C$4:$D$34</definedName>
    <definedName name="Z_64427512_7CF9_11D4_9F25_0000E2161FEF_.wvu.PrintArea" localSheetId="20" hidden="1">'DI-Proy-Anual'!$B$1:$N$55</definedName>
    <definedName name="Z_64427512_7CF9_11D4_9F25_0000E2161FEF_.wvu.PrintArea" localSheetId="19" hidden="1">'DI-Proy-Mensual'!$B$4:$N$28</definedName>
    <definedName name="Z_66489781_7CFF_11D4_9F26_0000E2161FEF_.wvu.Cols" localSheetId="18" hidden="1">'DI-SA-Mensual'!#REF!,'DI-SA-Mensual'!#REF!</definedName>
    <definedName name="Z_66489781_7CFF_11D4_9F26_0000E2161FEF_.wvu.PrintArea" localSheetId="18" hidden="1">'DI-SA-Mensual'!$C$4:$R$158</definedName>
    <definedName name="Z_8EBFC56E_FA0D_4039_AB25_E5C5E4E49BC5_.wvu.Cols" localSheetId="11" hidden="1">'DE-SAtend-FF'!#REF!</definedName>
    <definedName name="Z_8EBFC56E_FA0D_4039_AB25_E5C5E4E49BC5_.wvu.PrintArea" localSheetId="11" hidden="1">'DE-SAtend-FF'!$B$4:$P$50</definedName>
  </definedNames>
  <calcPr fullCalcOnLoad="1"/>
</workbook>
</file>

<file path=xl/sharedStrings.xml><?xml version="1.0" encoding="utf-8"?>
<sst xmlns="http://schemas.openxmlformats.org/spreadsheetml/2006/main" count="1360" uniqueCount="522">
  <si>
    <t>Contenido</t>
  </si>
  <si>
    <t>:</t>
  </si>
  <si>
    <t>Fecha de corte</t>
  </si>
  <si>
    <t>Mensual</t>
  </si>
  <si>
    <t>Fuente</t>
  </si>
  <si>
    <t>Elaboración</t>
  </si>
  <si>
    <t>Dirección de Finanzas</t>
  </si>
  <si>
    <t>Ubicación virtual</t>
  </si>
  <si>
    <t>Fecha revisión</t>
  </si>
  <si>
    <t>Plazo</t>
  </si>
  <si>
    <t>Mediano y largo plazo</t>
  </si>
  <si>
    <t>Periodicidad</t>
  </si>
  <si>
    <t>http://www.mef.gob.pe/index.php?option=com_content&amp;view=article&amp;id=273&amp;Itemid=101338&amp;lang=es</t>
  </si>
  <si>
    <t>Valoración</t>
  </si>
  <si>
    <t>Se elabora las estadísticas de la deuda a valor nominal.</t>
  </si>
  <si>
    <t>Tipo de cambio</t>
  </si>
  <si>
    <t>Interna</t>
  </si>
  <si>
    <t>Externa</t>
  </si>
  <si>
    <t>US dólares</t>
  </si>
  <si>
    <t>Nuevos soles</t>
  </si>
  <si>
    <t>Total</t>
  </si>
  <si>
    <t>%</t>
  </si>
  <si>
    <t>Tipo Deuda</t>
  </si>
  <si>
    <t>Moneda</t>
  </si>
  <si>
    <t>Tipo Instrumento</t>
  </si>
  <si>
    <t>Créditos</t>
  </si>
  <si>
    <t>Bonos</t>
  </si>
  <si>
    <t>US Dólares</t>
  </si>
  <si>
    <t>Yenes</t>
  </si>
  <si>
    <t>Euros</t>
  </si>
  <si>
    <t>Otras</t>
  </si>
  <si>
    <t>Moneda Local</t>
  </si>
  <si>
    <t>Moneda Extranjera</t>
  </si>
  <si>
    <t>Fuente de Financiamiento</t>
  </si>
  <si>
    <t>Bonistas</t>
  </si>
  <si>
    <t>Org. Internacionales</t>
  </si>
  <si>
    <t>Club de París</t>
  </si>
  <si>
    <t>Banca Comercial</t>
  </si>
  <si>
    <t>Tipo de Tasa</t>
  </si>
  <si>
    <t>Tasa fija</t>
  </si>
  <si>
    <t>Tasa variable</t>
  </si>
  <si>
    <t>TIPO DE DEUDA</t>
  </si>
  <si>
    <t>FUENTE DE FINANCIAMIENTO</t>
  </si>
  <si>
    <t>TIPO DE INSTRUMENTO</t>
  </si>
  <si>
    <t>EVOLUCIÓN DE LA DEUDA PÚBLICA</t>
  </si>
  <si>
    <t>Cuadro N° 1</t>
  </si>
  <si>
    <t>(Millones de US dólares)</t>
  </si>
  <si>
    <t>POR TIPO DE DEUDA</t>
  </si>
  <si>
    <t xml:space="preserve">   I.  DEUDA PÚBLICA EXTERNA </t>
  </si>
  <si>
    <t xml:space="preserve">   II. DEUDA PÚBLICA INTERNA </t>
  </si>
  <si>
    <t>TOTAL DEUDA PÚBLICA</t>
  </si>
  <si>
    <t>MAR</t>
  </si>
  <si>
    <t>SET</t>
  </si>
  <si>
    <t>TOTALES</t>
  </si>
  <si>
    <t>Millones de</t>
  </si>
  <si>
    <t>nuevos soles</t>
  </si>
  <si>
    <t>TC</t>
  </si>
  <si>
    <t>(Miles de US dólares)</t>
  </si>
  <si>
    <t>Cuadro N° 5</t>
  </si>
  <si>
    <t>Cuadro N° 4</t>
  </si>
  <si>
    <t>POR FUENTE DE FINANCIAMIENTO</t>
  </si>
  <si>
    <t>Porcentaje</t>
  </si>
  <si>
    <t>T O T A L</t>
  </si>
  <si>
    <t>POR TIPO DE TASA</t>
  </si>
  <si>
    <t xml:space="preserve">  Tasa Múltiple</t>
  </si>
  <si>
    <t xml:space="preserve">  Tasa Bonos Tesoro-USA 26 semanas US$</t>
  </si>
  <si>
    <t>TOTAL</t>
  </si>
  <si>
    <t>Cuadro N° 2</t>
  </si>
  <si>
    <r>
      <t xml:space="preserve"> </t>
    </r>
    <r>
      <rPr>
        <sz val="10"/>
        <color indexed="18"/>
        <rFont val="Arial"/>
        <family val="2"/>
      </rPr>
      <t>a/  El tipo de cambio utilizado es del 31 de marzo de 2012.</t>
    </r>
  </si>
  <si>
    <t>Cuadro N° 12</t>
  </si>
  <si>
    <t>POR ACREEDORES</t>
  </si>
  <si>
    <t>Banco Interamericano de Desarrollo</t>
  </si>
  <si>
    <t>Banco Internacional de Reconstrucción y Fomento</t>
  </si>
  <si>
    <t>Japan International Cooperation Agency</t>
  </si>
  <si>
    <t>KFW - Alemania</t>
  </si>
  <si>
    <t>Japan Bank for International Cooperation</t>
  </si>
  <si>
    <t>PL 480 - EE.UU.</t>
  </si>
  <si>
    <t>Fondo Internacional de Desarrollo Agrícola</t>
  </si>
  <si>
    <t>Banque de France</t>
  </si>
  <si>
    <t>Armamenti e Aerospazio S.P.A. - Italia</t>
  </si>
  <si>
    <t>Tesoro Francés</t>
  </si>
  <si>
    <t>Gobierno de Japón</t>
  </si>
  <si>
    <t>Banco Europeo de Inversiones</t>
  </si>
  <si>
    <t>Nederlanse Investiringsbank Voor Ontwikellingslanden - Países Bajos</t>
  </si>
  <si>
    <t>Banco de Desarrollo Económico y Social de Venezuela</t>
  </si>
  <si>
    <t>Gobierno del Reino de Bélgica</t>
  </si>
  <si>
    <t>Agencia Internacional para el Desarrollo - EE.UU.</t>
  </si>
  <si>
    <t>Cuadro N° 10</t>
  </si>
  <si>
    <t xml:space="preserve">POR PAÍSES </t>
  </si>
  <si>
    <t>Países</t>
  </si>
  <si>
    <t xml:space="preserve"> Alemania</t>
  </si>
  <si>
    <t xml:space="preserve"> Bélgica</t>
  </si>
  <si>
    <t xml:space="preserve"> Estados Unidos</t>
  </si>
  <si>
    <t xml:space="preserve"> Francia</t>
  </si>
  <si>
    <t xml:space="preserve"> Italia</t>
  </si>
  <si>
    <t xml:space="preserve"> Japón</t>
  </si>
  <si>
    <t xml:space="preserve"> Multinacional - Bonos</t>
  </si>
  <si>
    <t xml:space="preserve"> Países Bajos</t>
  </si>
  <si>
    <t xml:space="preserve"> Venezuela</t>
  </si>
  <si>
    <t>Cuadro N° 11</t>
  </si>
  <si>
    <t>CLUB DE PARÍS - POR PAÍSES</t>
  </si>
  <si>
    <t>SERVICIO ATENDIDO POR FUENTE DE FINANCIAMIENTO</t>
  </si>
  <si>
    <t>ENE</t>
  </si>
  <si>
    <t>FEB</t>
  </si>
  <si>
    <t>ABR</t>
  </si>
  <si>
    <t>MAY</t>
  </si>
  <si>
    <t>JUN</t>
  </si>
  <si>
    <t>JUL</t>
  </si>
  <si>
    <t>AGO</t>
  </si>
  <si>
    <t>OCT</t>
  </si>
  <si>
    <t>NOV</t>
  </si>
  <si>
    <t>DIC</t>
  </si>
  <si>
    <t>SERVICIO REGULAR</t>
  </si>
  <si>
    <t xml:space="preserve">    Principal</t>
  </si>
  <si>
    <t xml:space="preserve">    Intereses</t>
  </si>
  <si>
    <t xml:space="preserve">    Comisiones</t>
  </si>
  <si>
    <t xml:space="preserve">    ORGANISMOS INTERNACIONALES</t>
  </si>
  <si>
    <t xml:space="preserve">        Principal</t>
  </si>
  <si>
    <t xml:space="preserve">        Intereses</t>
  </si>
  <si>
    <t xml:space="preserve">    CLUB DE PARIS</t>
  </si>
  <si>
    <t xml:space="preserve">    BONOS</t>
  </si>
  <si>
    <t>OPERACIÓN DE ADMINISTRACIÓN DE DEUDA</t>
  </si>
  <si>
    <t xml:space="preserve">           - Tipo de Cambio utilizado es por Transacción.</t>
  </si>
  <si>
    <t xml:space="preserve">           - No incluye Canje de Deuda.</t>
  </si>
  <si>
    <t xml:space="preserve">  Principal</t>
  </si>
  <si>
    <t xml:space="preserve">  Intereses</t>
  </si>
  <si>
    <t xml:space="preserve">  Comisiones</t>
  </si>
  <si>
    <t>GOBIERNOS REGIONALES</t>
  </si>
  <si>
    <t xml:space="preserve">         Principal</t>
  </si>
  <si>
    <t xml:space="preserve">         Intereses</t>
  </si>
  <si>
    <t xml:space="preserve">         Comisiones</t>
  </si>
  <si>
    <t>GOBIERNOS LOCALES</t>
  </si>
  <si>
    <t>EMPRESAS PÚBLICAS</t>
  </si>
  <si>
    <t>PROYECCIÓN DEL SERVICIO MENSUAL - POR FUENTE DE FINANCIAMIENTO</t>
  </si>
  <si>
    <t>SEP</t>
  </si>
  <si>
    <t>ORGANISMOS INTERNACIONALES</t>
  </si>
  <si>
    <t xml:space="preserve">    -  Principal</t>
  </si>
  <si>
    <t xml:space="preserve">    -  Intereses y Comisiones</t>
  </si>
  <si>
    <t>CLUB DE PARIS</t>
  </si>
  <si>
    <t>AMÉRICA LATINA</t>
  </si>
  <si>
    <t>BANCA COMERCIAL</t>
  </si>
  <si>
    <t>EUROPA DEL ESTE</t>
  </si>
  <si>
    <t xml:space="preserve">PROVEEDORES </t>
  </si>
  <si>
    <t>BONOS</t>
  </si>
  <si>
    <t>Cuadro N° 13</t>
  </si>
  <si>
    <t>Cuadro N° 14</t>
  </si>
  <si>
    <t>Cuadro N° 15</t>
  </si>
  <si>
    <t>PROYECCIÓN DEL SERVICIO  ANUAL - POR  FUENTES  DE  FINANCIAMIENTO</t>
  </si>
  <si>
    <t>PERÍODO:  2013 AL 2050</t>
  </si>
  <si>
    <t>ORG.INTERNACIONALES</t>
  </si>
  <si>
    <t>PROVEEDORES S/G</t>
  </si>
  <si>
    <t xml:space="preserve">BONOS     </t>
  </si>
  <si>
    <t>T O T A L E S</t>
  </si>
  <si>
    <t>PERÍODO</t>
  </si>
  <si>
    <t>A</t>
  </si>
  <si>
    <t>I</t>
  </si>
  <si>
    <t>T</t>
  </si>
  <si>
    <t xml:space="preserve">           - Incluye préstamos de COFIDE sin Garantía del Gobierno Nacional.</t>
  </si>
  <si>
    <t>US$</t>
  </si>
  <si>
    <t>DESEMBOLSOS EJECUTADOS - POR FUENTE DE FINANCIAMIENTO</t>
  </si>
  <si>
    <t>I.   ORGANISMOS INTERNACIONALES</t>
  </si>
  <si>
    <t>a/</t>
  </si>
  <si>
    <t>II.   CLUB DE PARIS</t>
  </si>
  <si>
    <t>III.   BONOS</t>
  </si>
  <si>
    <t xml:space="preserve">    TOTALES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</si>
  <si>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</si>
  <si>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</si>
  <si>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</si>
  <si>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</si>
  <si>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</si>
  <si>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</si>
  <si>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</si>
  <si>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</si>
  <si>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</si>
  <si>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</si>
  <si>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</si>
  <si>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</si>
  <si>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</si>
  <si>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</si>
  <si>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</si>
  <si>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21</t>
  </si>
  <si>
    <t>Cuadro 22</t>
  </si>
  <si>
    <t>I.</t>
  </si>
  <si>
    <t>CRÉDITOS</t>
  </si>
  <si>
    <t xml:space="preserve">     Banco de la Nación</t>
  </si>
  <si>
    <t xml:space="preserve">  GOBIERNOS REGIONALES</t>
  </si>
  <si>
    <t xml:space="preserve">   -  Deuda Traspaso de Recursos</t>
  </si>
  <si>
    <t>II.</t>
  </si>
  <si>
    <t xml:space="preserve">     Bonos del Tesoro Público D.S.No. 002-2007-EF</t>
  </si>
  <si>
    <t xml:space="preserve">     Bonos de Reactivación</t>
  </si>
  <si>
    <t xml:space="preserve">     Bonos Fondo de Respaldo para la PYME</t>
  </si>
  <si>
    <t xml:space="preserve">     Bonos Fondo Múltiple de Cobertura MYPE</t>
  </si>
  <si>
    <t xml:space="preserve">     Bonos Soberanos </t>
  </si>
  <si>
    <t xml:space="preserve">     Bonos Soberanos 12SEP2013</t>
  </si>
  <si>
    <t xml:space="preserve">     Bonos Soberanos 11DIC2013</t>
  </si>
  <si>
    <t xml:space="preserve">     Bonos Soberanos 30ENE2014</t>
  </si>
  <si>
    <t xml:space="preserve">     Bonos Soberanos 05MAY2015</t>
  </si>
  <si>
    <t xml:space="preserve">     Bonos Soberanos 14ABR2016</t>
  </si>
  <si>
    <t xml:space="preserve">     Bonos Soberanos 08JUN2016</t>
  </si>
  <si>
    <t xml:space="preserve">     Bonos Soberanos 12AGO2017</t>
  </si>
  <si>
    <t xml:space="preserve">     Bonos Soberanos 13JUL2019</t>
  </si>
  <si>
    <t xml:space="preserve">     Bonos Soberanos 12AGO2020</t>
  </si>
  <si>
    <t xml:space="preserve">     Bonos Soberanos 13OCT2024</t>
  </si>
  <si>
    <t xml:space="preserve">     Bonos Soberanos 12AGO2026</t>
  </si>
  <si>
    <t xml:space="preserve">     Bonos Soberanos 12AGO2031</t>
  </si>
  <si>
    <t xml:space="preserve">     Bonos Soberanos 31ENE2035</t>
  </si>
  <si>
    <t xml:space="preserve">     Bonos Soberanos 12AGO2037</t>
  </si>
  <si>
    <t xml:space="preserve">     Bonos Soberanos 12FEB2042</t>
  </si>
  <si>
    <t xml:space="preserve">     Bonos Soberanos 12AGO2046</t>
  </si>
  <si>
    <t xml:space="preserve">           - En créditos  del Gobierno Nacional incluye deuda con Traspaso Recursos: Deuda concertada por el Gobierno Nacional y </t>
  </si>
  <si>
    <t xml:space="preserve">             trasladada al Gobierno Regional.</t>
  </si>
  <si>
    <t xml:space="preserve">     Nuevos Soles (S/.)</t>
  </si>
  <si>
    <t>Soles</t>
  </si>
  <si>
    <t>Doalres</t>
  </si>
  <si>
    <t xml:space="preserve">          Nuevos Soles (S/.)</t>
  </si>
  <si>
    <t xml:space="preserve">     Dólar Estadounidense (US$)</t>
  </si>
  <si>
    <r>
      <t xml:space="preserve"> </t>
    </r>
    <r>
      <rPr>
        <sz val="10"/>
        <color indexed="18"/>
        <rFont val="Arial"/>
        <family val="2"/>
      </rPr>
      <t>a/  El Tipo de Cambio utilizado es del 31 de marzo de 2012.</t>
    </r>
  </si>
  <si>
    <t>Tasa de Interés</t>
  </si>
  <si>
    <t xml:space="preserve"> FIJA</t>
  </si>
  <si>
    <t>FIJA</t>
  </si>
  <si>
    <t xml:space="preserve"> VAC</t>
  </si>
  <si>
    <t>S/.</t>
  </si>
  <si>
    <t>DEUDA INTERNA DE GOBIERNO NACIONAL</t>
  </si>
  <si>
    <t>SERVICIO ATENDIDO</t>
  </si>
  <si>
    <t>DESCRIPCIÓN</t>
  </si>
  <si>
    <t xml:space="preserve">    Comisión</t>
  </si>
  <si>
    <t xml:space="preserve">  a. CRÉDITOS</t>
  </si>
  <si>
    <t xml:space="preserve">      Principal</t>
  </si>
  <si>
    <t xml:space="preserve">      Intereses</t>
  </si>
  <si>
    <t xml:space="preserve">      Comisión</t>
  </si>
  <si>
    <t xml:space="preserve">      BANCO DE LA NACION</t>
  </si>
  <si>
    <t xml:space="preserve">        Comisión</t>
  </si>
  <si>
    <t xml:space="preserve">  b. BONOS</t>
  </si>
  <si>
    <t xml:space="preserve">      BONOS DEL TESORO PÚBLICO D.S.No. 002-2007-EF</t>
  </si>
  <si>
    <t xml:space="preserve">      BONOS DE REACTIVACIÓN</t>
  </si>
  <si>
    <t xml:space="preserve">      BONOS FONDO DE RESPALDO PARA LA PYME</t>
  </si>
  <si>
    <t xml:space="preserve">      BONOS FONDO MULTIPLE DE COBERTURA MYPE</t>
  </si>
  <si>
    <t xml:space="preserve">      BONOS SOBERANOS </t>
  </si>
  <si>
    <t xml:space="preserve">      BONOS SOBERANOS 20FEB2011</t>
  </si>
  <si>
    <t xml:space="preserve">      BONOS SOBERANOS 10AGO2011</t>
  </si>
  <si>
    <t xml:space="preserve">      BONOS SOBERANOS 31ENE2012</t>
  </si>
  <si>
    <t xml:space="preserve">      BONOS SOBERANOS 12SEP2013</t>
  </si>
  <si>
    <t xml:space="preserve">      BONOS SOBERANOS 11DIC2013</t>
  </si>
  <si>
    <t xml:space="preserve">      BONOS SOBERANOS 30ENE2014</t>
  </si>
  <si>
    <t xml:space="preserve">      BONOS SOBERANOS 05MAY2015</t>
  </si>
  <si>
    <t xml:space="preserve">      BONOS SOBERANOS 14ABR2016</t>
  </si>
  <si>
    <t xml:space="preserve">      BONOS SOBERANOS 08JUN2016</t>
  </si>
  <si>
    <t xml:space="preserve">      BONOS SOBERANOS 12AGO2017</t>
  </si>
  <si>
    <t xml:space="preserve">      BONOS SOBERANOS 13JUL2019</t>
  </si>
  <si>
    <t xml:space="preserve">      BONOS SOBERANOS 12AGO2020</t>
  </si>
  <si>
    <t xml:space="preserve">      BONOS SOBERANOS 13OCT2024</t>
  </si>
  <si>
    <t xml:space="preserve">      BONOS SOBERANOS 12AGO2026</t>
  </si>
  <si>
    <t xml:space="preserve">      BONOS SOBERANOS 12AGO2031</t>
  </si>
  <si>
    <t xml:space="preserve">      BONOS SOBERANOS 31ENE2035</t>
  </si>
  <si>
    <t xml:space="preserve">      BONOS SOBERANOS 12AGO2037</t>
  </si>
  <si>
    <t xml:space="preserve">      BONOS SOBERANOS 12FEB2042</t>
  </si>
  <si>
    <t xml:space="preserve">      BONOS SOBERANOS 12AGO2046</t>
  </si>
  <si>
    <r>
      <t xml:space="preserve">  OTROS GASTOS    </t>
    </r>
    <r>
      <rPr>
        <sz val="8"/>
        <rFont val="Arial Narrow"/>
        <family val="2"/>
      </rPr>
      <t>1/</t>
    </r>
  </si>
  <si>
    <t xml:space="preserve">    a. CANJE DE DEUDA</t>
  </si>
  <si>
    <r>
      <t xml:space="preserve">        CRÉDITO   </t>
    </r>
    <r>
      <rPr>
        <sz val="8"/>
        <rFont val="Arial"/>
        <family val="2"/>
      </rPr>
      <t xml:space="preserve">  </t>
    </r>
    <r>
      <rPr>
        <sz val="8"/>
        <rFont val="Arial Narrow"/>
        <family val="2"/>
      </rPr>
      <t>2/</t>
    </r>
  </si>
  <si>
    <t xml:space="preserve">          BANCO DE LA NACIÓN</t>
  </si>
  <si>
    <t xml:space="preserve">                  Principal</t>
  </si>
  <si>
    <t xml:space="preserve">                  Intereses</t>
  </si>
  <si>
    <t xml:space="preserve">                  Comisión</t>
  </si>
  <si>
    <t xml:space="preserve">           - No considera Bonos O.N.P.</t>
  </si>
  <si>
    <t>Amt.</t>
  </si>
  <si>
    <t>Int.</t>
  </si>
  <si>
    <t xml:space="preserve">   ENE</t>
  </si>
  <si>
    <t xml:space="preserve">   FEB</t>
  </si>
  <si>
    <t xml:space="preserve">   MAR</t>
  </si>
  <si>
    <t xml:space="preserve">   ABR</t>
  </si>
  <si>
    <t xml:space="preserve">   MAY</t>
  </si>
  <si>
    <t xml:space="preserve">   JUN</t>
  </si>
  <si>
    <t xml:space="preserve">   AGO</t>
  </si>
  <si>
    <t xml:space="preserve">   SEP</t>
  </si>
  <si>
    <t xml:space="preserve">   OCT</t>
  </si>
  <si>
    <t xml:space="preserve">   NOV</t>
  </si>
  <si>
    <t xml:space="preserve">   DIC</t>
  </si>
  <si>
    <t xml:space="preserve">           - No Incluye Proyección de Empresas Públicas.</t>
  </si>
  <si>
    <t>1. SALDOS</t>
  </si>
  <si>
    <t>2. SERVICIO DE LA DEUDA</t>
  </si>
  <si>
    <t>3. PROYECCIÓN DE LA DEUDA</t>
  </si>
  <si>
    <t>4. CONCERTACIONES</t>
  </si>
  <si>
    <t>5. DESEMBOLSOS</t>
  </si>
  <si>
    <t>Cuadro 30</t>
  </si>
  <si>
    <t>POR PAISES</t>
  </si>
  <si>
    <t xml:space="preserve">ANUAL POR FUENTES DE FINANCIAMIENTO: PERIODO 2013-2050 </t>
  </si>
  <si>
    <t xml:space="preserve">POR TIPO DE DEUDA SECTOR INSTITUCIONAL Y ACREEDOR </t>
  </si>
  <si>
    <t>POR TASA</t>
  </si>
  <si>
    <t>DE MEDIANO Y LARGO PLAZO</t>
  </si>
  <si>
    <t>INDICE</t>
  </si>
  <si>
    <t xml:space="preserve">SERVICIO ATENDIDO DE LA DEUDA </t>
  </si>
  <si>
    <t>COMPOSICIÓN POR TIPO DE TASA</t>
  </si>
  <si>
    <t>COMPOSICIÓN POR MONEDA</t>
  </si>
  <si>
    <t>Dirección General de Endeudamiento y Tesoro Público</t>
  </si>
  <si>
    <t xml:space="preserve">       BID</t>
  </si>
  <si>
    <t xml:space="preserve">       BIRF</t>
  </si>
  <si>
    <t xml:space="preserve">       CAF</t>
  </si>
  <si>
    <t xml:space="preserve">       FIDA</t>
  </si>
  <si>
    <t xml:space="preserve">       Alemania</t>
  </si>
  <si>
    <t xml:space="preserve">       Japón</t>
  </si>
  <si>
    <t xml:space="preserve">       Bonistas</t>
  </si>
  <si>
    <t>Deuda de corto plazo sin información. Se encuentra en proceso de compilación.</t>
  </si>
  <si>
    <t>Expresado en millones de US$ y el equivalente en millones de nuevos soles</t>
  </si>
  <si>
    <r>
      <t xml:space="preserve">         Organismos Internacionales  </t>
    </r>
    <r>
      <rPr>
        <sz val="9"/>
        <color indexed="8"/>
        <rFont val="Arial"/>
        <family val="2"/>
      </rPr>
      <t xml:space="preserve"> </t>
    </r>
  </si>
  <si>
    <t xml:space="preserve">         Club de París   </t>
  </si>
  <si>
    <t xml:space="preserve">         Proveedores </t>
  </si>
  <si>
    <t xml:space="preserve">         América Latina   </t>
  </si>
  <si>
    <t xml:space="preserve">       BONOS</t>
  </si>
  <si>
    <t xml:space="preserve">        BONOS</t>
  </si>
  <si>
    <t xml:space="preserve">       CRÉDITOS </t>
  </si>
  <si>
    <t>Al 31 de julio de 2012</t>
  </si>
  <si>
    <t xml:space="preserve">(¥)  </t>
  </si>
  <si>
    <t>(EURO)</t>
  </si>
  <si>
    <t>Bonos del Tesoro Público</t>
  </si>
  <si>
    <t>MEDIANO Y LARGO PLAZO</t>
  </si>
  <si>
    <t>POR TIPO DE DEUDA  Y TIPO DE INSTRUMENTO</t>
  </si>
  <si>
    <r>
      <t xml:space="preserve">  LIBOR 6M para US$   </t>
    </r>
    <r>
      <rPr>
        <sz val="9"/>
        <rFont val="Arial"/>
        <family val="2"/>
      </rPr>
      <t xml:space="preserve"> </t>
    </r>
  </si>
  <si>
    <t>DEG</t>
  </si>
  <si>
    <t>FRSZ</t>
  </si>
  <si>
    <t>CAN$</t>
  </si>
  <si>
    <t xml:space="preserve">           - Tipo de Cambio al 31 de juLio de 2012.</t>
  </si>
  <si>
    <t>RESUMEN DE LA DEUDA PÚBLICA TOTAL</t>
  </si>
  <si>
    <t>RESUMEN GRÁFICOS</t>
  </si>
  <si>
    <t>MONEDA EXTRANJERA</t>
  </si>
  <si>
    <t>MONEDA LOCAL</t>
  </si>
  <si>
    <t xml:space="preserve"> 1/  Incluye el Valor de Conversión del BIRF (Single Currency Pool - SCP).</t>
  </si>
  <si>
    <t>POR TIPO DE INSTRUMENTO</t>
  </si>
  <si>
    <t xml:space="preserve"> a/  El tipo de cambio utilizado es del 31 de marzo de 2012.</t>
  </si>
  <si>
    <t>SOLES</t>
  </si>
  <si>
    <t>$</t>
  </si>
  <si>
    <t>POR MONEDA</t>
  </si>
  <si>
    <t xml:space="preserve"> Alemania       </t>
  </si>
  <si>
    <t xml:space="preserve"> Bélgica    </t>
  </si>
  <si>
    <t xml:space="preserve"> Estados Unidos   </t>
  </si>
  <si>
    <t xml:space="preserve"> Francia   </t>
  </si>
  <si>
    <t xml:space="preserve"> Italia   </t>
  </si>
  <si>
    <t xml:space="preserve"> Japón </t>
  </si>
  <si>
    <t>EJECUTADO</t>
  </si>
  <si>
    <t>FUENTES DE FINANCIAMIENTO</t>
  </si>
  <si>
    <t xml:space="preserve">    Intereses y Comisiones</t>
  </si>
  <si>
    <t xml:space="preserve">        Intereses y Comisiones</t>
  </si>
  <si>
    <t xml:space="preserve">           - Tipo de Cambio utilizado para el servicio atendido es por transacción.</t>
  </si>
  <si>
    <t xml:space="preserve">           - Incluye servicio de deuda de COFIDE sin Garantía del Gobierno Nacional.</t>
  </si>
  <si>
    <t xml:space="preserve"> 1/  Corresponden a los servicios por concepto de: América Latina, Banca Comercial, Europa del Este, Proveedores sin garantía y Otros gastos (comisión de gastos de asesorías y otros).</t>
  </si>
  <si>
    <t>PERÍODO:  DE ENERO  A  DICIEMBRE   2012</t>
  </si>
  <si>
    <t>PROYECTADO</t>
  </si>
  <si>
    <r>
      <t>Nota:</t>
    </r>
    <r>
      <rPr>
        <sz val="11"/>
        <rFont val="Arial"/>
        <family val="2"/>
      </rPr>
      <t xml:space="preserve">  - La ejecución es según Fecha Transferencia.</t>
    </r>
  </si>
  <si>
    <r>
      <t>Nota:</t>
    </r>
    <r>
      <rPr>
        <sz val="10"/>
        <rFont val="Arial"/>
        <family val="2"/>
      </rPr>
      <t xml:space="preserve">  - Evolución Pasiva: corresponde a desembolsos de créditos concertados y colocación de bonos, al 31 de julio de 2012. </t>
    </r>
  </si>
  <si>
    <t>k/</t>
  </si>
  <si>
    <t>n/</t>
  </si>
  <si>
    <t>p/</t>
  </si>
  <si>
    <t>Fija no indexada</t>
  </si>
  <si>
    <t>Fija indexada</t>
  </si>
  <si>
    <t>Millones de US dólares</t>
  </si>
  <si>
    <t>Tipo deuda/Sect. Institucional</t>
  </si>
  <si>
    <t xml:space="preserve">POR TIPO DE DEUDA E INSTRUMENTO </t>
  </si>
  <si>
    <t xml:space="preserve"> España   </t>
  </si>
  <si>
    <t xml:space="preserve">DEUDA DEL GOBIERNO NACIONAL </t>
  </si>
  <si>
    <t xml:space="preserve">POR TIPO DE DEUDA  </t>
  </si>
  <si>
    <r>
      <t xml:space="preserve">         Créditos del Banco de la Nación  </t>
    </r>
    <r>
      <rPr>
        <sz val="9"/>
        <color indexed="8"/>
        <rFont val="Arial"/>
        <family val="2"/>
      </rPr>
      <t xml:space="preserve"> </t>
    </r>
  </si>
  <si>
    <t>DEUDA DEL GOBIERNO NACIONAL</t>
  </si>
  <si>
    <t>DEUDA EXTERNA DEL GOBIERNO NACIONAL</t>
  </si>
  <si>
    <t xml:space="preserve">DEUDA EXTERNA DEL GOBIERNO NACIONAL </t>
  </si>
  <si>
    <t>DEUDA INTERNA DEL GOBIERNO NACIONAL</t>
  </si>
  <si>
    <r>
      <rPr>
        <b/>
        <sz val="10"/>
        <rFont val="Arial"/>
        <family val="2"/>
      </rPr>
      <t xml:space="preserve">Deuda externa: </t>
    </r>
    <r>
      <rPr>
        <sz val="10"/>
        <rFont val="Arial"/>
        <family val="2"/>
      </rPr>
      <t xml:space="preserve"> deuda de mediano y largo plazo del Gobierno Nacional. Incluye la deuda contratada por el Gobierno Nacional y trasladada a los Gobiernos Regionales y Gobiernos Locales a través de Convenios de Traspaso de Recursos.                  </t>
    </r>
  </si>
  <si>
    <t>I. DEUDA DEL GOBIERNO NACIONAL</t>
  </si>
  <si>
    <t>II. DEUDA EXTERNA DEL GOBIERNO NACIONAL</t>
  </si>
  <si>
    <t>III. DEUDA INTERNA DEL GOBIERNO NACIONAL</t>
  </si>
  <si>
    <r>
      <rPr>
        <b/>
        <sz val="10"/>
        <rFont val="Arial"/>
        <family val="2"/>
      </rPr>
      <t xml:space="preserve">Deuda interna:  </t>
    </r>
    <r>
      <rPr>
        <sz val="10"/>
        <rFont val="Arial"/>
        <family val="2"/>
      </rPr>
      <t xml:space="preserve">deuda de mediano y largo plazo del Gobierno Nacional. Incluye la deuda contratada por el Gobierno Nacional y trasladada a los Gobiernos Regionales y Gobiernos Locales a través de Convenios de Traspaso de Recursos. </t>
    </r>
  </si>
  <si>
    <t>Sistema Integrado de Gestión y Administración de la Deuda de la Dirección General de Endeudamiento y Tesoro Público.</t>
  </si>
  <si>
    <t>Deuda del Gobierno Nacional</t>
  </si>
  <si>
    <t xml:space="preserve">DEUDA  EXTERNA DEL GOBIERNO NACIONAL </t>
  </si>
  <si>
    <t>1. Gobiernos Regionales</t>
  </si>
  <si>
    <t>2. Gobiernos Locales</t>
  </si>
  <si>
    <t>3. Empresas Públicas</t>
  </si>
  <si>
    <t xml:space="preserve">    No Financiera</t>
  </si>
  <si>
    <t xml:space="preserve">    Financiera</t>
  </si>
  <si>
    <t>Principal</t>
  </si>
  <si>
    <t>Intereses</t>
  </si>
  <si>
    <t>Comisiones</t>
  </si>
  <si>
    <t>TOTAL GOBIERNO NACIONAL</t>
  </si>
  <si>
    <r>
      <t xml:space="preserve">II.  </t>
    </r>
    <r>
      <rPr>
        <b/>
        <u val="single"/>
        <sz val="12"/>
        <rFont val="Arial"/>
        <family val="2"/>
      </rPr>
      <t>CONVENIOS DE TRASPASO DE RECURSOS</t>
    </r>
  </si>
  <si>
    <t xml:space="preserve">DEUDA INTERNA DEL GOBIERNO NACIONAL </t>
  </si>
  <si>
    <t xml:space="preserve">       1/  Bonos atendidos por la Oficina de Normalización Previsional (O.N.P.). Los Montos están en Valores Actualizados.</t>
  </si>
  <si>
    <t>RESUMEN DE LA DEUDA DEL GOBIERNO NACIONAL</t>
  </si>
  <si>
    <t xml:space="preserve">       CRÉDITOS  </t>
  </si>
  <si>
    <r>
      <t xml:space="preserve">  VAC  </t>
    </r>
    <r>
      <rPr>
        <sz val="8"/>
        <rFont val="Arial"/>
        <family val="2"/>
      </rPr>
      <t xml:space="preserve"> </t>
    </r>
  </si>
  <si>
    <t xml:space="preserve">    Nuevos Soles (S/.)</t>
  </si>
  <si>
    <t>1/   Incluye los créditos contratados por el Gobierno Nacional, que luego son trasladados a los gobiernos subnacionales y a las empresas a través de Convenios de Traspaso de Recursos.</t>
  </si>
  <si>
    <t>DEUDA  EXTERNA DEL GOBIERNO NACIONAL</t>
  </si>
  <si>
    <t xml:space="preserve"> 1/  Corresponden a los servicios atendidos por concepto de comisión de gastos de asesorías y otros.</t>
  </si>
  <si>
    <t xml:space="preserve"> 2/  Crédito canjeado por Bono (a valor de mercado) en nuevos soles con denominación Bs.12AGO2020.</t>
  </si>
  <si>
    <t xml:space="preserve"> a/  Se incluye el pago por S/. 143,8 millones al Banco de la Nación.</t>
  </si>
  <si>
    <t>Cuadro N° 9</t>
  </si>
  <si>
    <t>PORTADA</t>
  </si>
  <si>
    <r>
      <t xml:space="preserve">Deuda Externa </t>
    </r>
    <r>
      <rPr>
        <sz val="9"/>
        <rFont val="Arial"/>
        <family val="2"/>
      </rPr>
      <t xml:space="preserve"> 1/</t>
    </r>
  </si>
  <si>
    <t xml:space="preserve">Deuda Interna  </t>
  </si>
  <si>
    <t>Cuadro N° 6</t>
  </si>
  <si>
    <t>Cuadro N° 7</t>
  </si>
  <si>
    <t>Cuadro N° 8</t>
  </si>
  <si>
    <t>Cuadro N° 3</t>
  </si>
  <si>
    <t>POR TIPO DE MONEDA</t>
  </si>
  <si>
    <t>POR TIPO DE TASA, INSTRUMENTO Y ACREEDOR</t>
  </si>
  <si>
    <t>I. TASA FIJA</t>
  </si>
  <si>
    <t>II. TASA VARIABLE</t>
  </si>
  <si>
    <t xml:space="preserve"> Deuda externa</t>
  </si>
  <si>
    <t xml:space="preserve"> Deuda interna</t>
  </si>
  <si>
    <t xml:space="preserve"> Deuda Externa</t>
  </si>
  <si>
    <r>
      <t xml:space="preserve">I.  </t>
    </r>
    <r>
      <rPr>
        <b/>
        <u val="single"/>
        <sz val="13"/>
        <rFont val="Arial"/>
        <family val="2"/>
      </rPr>
      <t>GOBIERNO NACIONAL</t>
    </r>
  </si>
  <si>
    <t xml:space="preserve"> Oficina Normalización Previsional (ONP)</t>
  </si>
  <si>
    <t xml:space="preserve">      actuarial: cada bono es llevado al  vencimiento y luego es descontado con una tasa de inflación</t>
  </si>
  <si>
    <t xml:space="preserve">      esperada).</t>
  </si>
  <si>
    <t xml:space="preserve">1/   Bonos atendidos por la Oficina de Normalización  Previsional (la ONP usa la metodología de valor </t>
  </si>
  <si>
    <r>
      <t xml:space="preserve">             Bonos de Reconocimiento ONP  </t>
    </r>
    <r>
      <rPr>
        <sz val="8"/>
        <color indexed="8"/>
        <rFont val="Arial"/>
        <family val="2"/>
      </rPr>
      <t xml:space="preserve"> 1/</t>
    </r>
  </si>
  <si>
    <r>
      <t xml:space="preserve">    OTROS  </t>
    </r>
    <r>
      <rPr>
        <sz val="11"/>
        <rFont val="Arial"/>
        <family val="2"/>
      </rPr>
      <t xml:space="preserve">  </t>
    </r>
    <r>
      <rPr>
        <sz val="8"/>
        <rFont val="Arial"/>
        <family val="2"/>
      </rPr>
      <t>1/</t>
    </r>
  </si>
  <si>
    <t xml:space="preserve">             Gobierno Nacional y trasladada al Gobierno Regional.</t>
  </si>
  <si>
    <t xml:space="preserve">           - En créditos  del Gobierno Nacional incluye deuda con Traspaso Recursos: Deuda concertada por el </t>
  </si>
  <si>
    <r>
      <t>Nota:</t>
    </r>
    <r>
      <rPr>
        <sz val="11"/>
        <rFont val="Arial"/>
        <family val="2"/>
      </rPr>
      <t xml:space="preserve">  - La ejecución es según Fecha Valor.</t>
    </r>
  </si>
  <si>
    <t xml:space="preserve">                  y Empresas Públicas.</t>
  </si>
  <si>
    <r>
      <rPr>
        <b/>
        <sz val="11"/>
        <rFont val="Arial"/>
        <family val="2"/>
      </rPr>
      <t>NOTAS:</t>
    </r>
    <r>
      <rPr>
        <sz val="11"/>
        <rFont val="Arial"/>
        <family val="2"/>
      </rPr>
      <t xml:space="preserve"> -  En el servicio atendido del Gobierno Nacional se incluye el servicio efectuados por Convenios de Traspaso de Recursos, a cargo de los Gobiernos Regionales, Locales </t>
    </r>
  </si>
  <si>
    <r>
      <t xml:space="preserve">             </t>
    </r>
    <r>
      <rPr>
        <sz val="11"/>
        <color indexed="9"/>
        <rFont val="Arial"/>
        <family val="2"/>
      </rPr>
      <t>¨</t>
    </r>
    <r>
      <rPr>
        <sz val="11"/>
        <rFont val="Arial"/>
        <family val="2"/>
      </rPr>
      <t>-  La ejecución es según Fecha Transferencia.</t>
    </r>
  </si>
  <si>
    <r>
      <t xml:space="preserve">             </t>
    </r>
    <r>
      <rPr>
        <sz val="11"/>
        <color indexed="9"/>
        <rFont val="Arial"/>
        <family val="2"/>
      </rPr>
      <t>´</t>
    </r>
    <r>
      <rPr>
        <sz val="11"/>
        <rFont val="Arial"/>
        <family val="2"/>
      </rPr>
      <t>-  Tipo de Cambio utilizado es por Transacción.</t>
    </r>
  </si>
  <si>
    <r>
      <t xml:space="preserve">             </t>
    </r>
    <r>
      <rPr>
        <sz val="11"/>
        <color indexed="9"/>
        <rFont val="Arial"/>
        <family val="2"/>
      </rPr>
      <t>´</t>
    </r>
    <r>
      <rPr>
        <sz val="11"/>
        <rFont val="Arial"/>
        <family val="2"/>
      </rPr>
      <t>-  No incluye CANJE de DEUDA.</t>
    </r>
  </si>
  <si>
    <r>
      <t xml:space="preserve">             </t>
    </r>
    <r>
      <rPr>
        <sz val="11"/>
        <color indexed="9"/>
        <rFont val="Arial"/>
        <family val="2"/>
      </rPr>
      <t>´</t>
    </r>
    <r>
      <rPr>
        <sz val="11"/>
        <rFont val="Arial"/>
        <family val="2"/>
      </rPr>
      <t>-  No incluye servicio atendido de Suscripción de Acciones.</t>
    </r>
  </si>
  <si>
    <r>
      <t xml:space="preserve">    Nuevos Soles (S/.)    </t>
    </r>
    <r>
      <rPr>
        <sz val="8"/>
        <rFont val="Arial"/>
        <family val="2"/>
      </rPr>
      <t>1/</t>
    </r>
  </si>
  <si>
    <t xml:space="preserve">  Oficina Normalización Previsional (ONP)</t>
  </si>
  <si>
    <r>
      <t xml:space="preserve">     BONOS  </t>
    </r>
    <r>
      <rPr>
        <sz val="8"/>
        <rFont val="Arial"/>
        <family val="2"/>
      </rPr>
      <t xml:space="preserve">1/    </t>
    </r>
  </si>
  <si>
    <t xml:space="preserve">            Regionales, Locales y Empresas Públicas.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</si>
  <si>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 xml:space="preserve">: Incluye los créditos contratados por el Gobierno Nacional y trasladados a los Gobiernos </t>
    </r>
  </si>
  <si>
    <t>I. MONEDA EXTRANJERA</t>
  </si>
  <si>
    <t>II. MONEDA LOCAL</t>
  </si>
  <si>
    <t xml:space="preserve">   Unión Económica y Monetaria Europea </t>
  </si>
  <si>
    <t xml:space="preserve">   Derechos Especiales de Giro </t>
  </si>
  <si>
    <t xml:space="preserve">   Franco Suizo </t>
  </si>
  <si>
    <t xml:space="preserve">   Dólar Canadiense</t>
  </si>
  <si>
    <r>
      <t xml:space="preserve">   Dólar Estadounidense</t>
    </r>
    <r>
      <rPr>
        <sz val="10"/>
        <rFont val="Arial"/>
        <family val="2"/>
      </rPr>
      <t xml:space="preserve"> </t>
    </r>
  </si>
  <si>
    <t xml:space="preserve"> Nuevo Sol </t>
  </si>
  <si>
    <t>4. DESEMBOLSOS</t>
  </si>
  <si>
    <t>Al 31 de agosto de 2012</t>
  </si>
  <si>
    <r>
      <t>Nota:</t>
    </r>
    <r>
      <rPr>
        <sz val="10"/>
        <rFont val="Arial"/>
        <family val="2"/>
      </rPr>
      <t xml:space="preserve">  - El tipo de cambio utilizado es del 31 de agosto de 2012.</t>
    </r>
  </si>
  <si>
    <t xml:space="preserve">  Bonos del Tesoro</t>
  </si>
  <si>
    <t xml:space="preserve"> VA</t>
  </si>
  <si>
    <t>PERÍODO: SETIEMBRE A DICIEMBRE 2012</t>
  </si>
  <si>
    <r>
      <t>Nota:</t>
    </r>
    <r>
      <rPr>
        <sz val="10"/>
        <rFont val="Arial"/>
        <family val="2"/>
      </rPr>
      <t xml:space="preserve">  - Evolución Pasiva: corresponde a desembolsos de créditos concertados y colocación de bonos, al 31 de agosto de 2012. </t>
    </r>
  </si>
  <si>
    <r>
      <t>Nota:</t>
    </r>
    <r>
      <rPr>
        <sz val="11"/>
        <rFont val="Arial"/>
        <family val="2"/>
      </rPr>
      <t xml:space="preserve">  - Evolución Pasiva: corresponde a desembolsos de créditos concertados y colocación de bonos, al 31 de agosto de 2012. </t>
    </r>
  </si>
  <si>
    <t xml:space="preserve">           - Tipo de Cambio al 31 de agosto de 2012.</t>
  </si>
  <si>
    <t>PROYECCIÓN DEL SERVICIO  ANUAL - POR TIPO DE INSTRUMENTO</t>
  </si>
  <si>
    <t>BONISTA</t>
  </si>
  <si>
    <t>Corporación Andina de Fomento</t>
  </si>
  <si>
    <t>Banco Bilbao Vizcaya Argentaria S.A. - Francia</t>
  </si>
  <si>
    <t>Ansaldo Energia S.P.A. - Italia</t>
  </si>
  <si>
    <t>Organización de Países Exportadores de Petróleo</t>
  </si>
  <si>
    <t>Paine Webber - EE.UU.</t>
  </si>
  <si>
    <t>Artigiancassa Spa - Italia</t>
  </si>
  <si>
    <r>
      <t xml:space="preserve"> Chile      </t>
    </r>
    <r>
      <rPr>
        <sz val="8"/>
        <rFont val="Arial"/>
        <family val="2"/>
      </rPr>
      <t xml:space="preserve"> </t>
    </r>
  </si>
  <si>
    <t xml:space="preserve"> España     </t>
  </si>
  <si>
    <r>
      <t>Nota:</t>
    </r>
    <r>
      <rPr>
        <sz val="10"/>
        <rFont val="Arial"/>
        <family val="2"/>
      </rPr>
      <t xml:space="preserve">  El tipo de cambio utilizado es del 31 de agosto de 2012.</t>
    </r>
  </si>
  <si>
    <t xml:space="preserve">   Yen Japonés  </t>
  </si>
  <si>
    <r>
      <t xml:space="preserve">   Dólar Estadounidense </t>
    </r>
    <r>
      <rPr>
        <sz val="8"/>
        <rFont val="Arial"/>
        <family val="2"/>
      </rPr>
      <t xml:space="preserve"> 1/</t>
    </r>
  </si>
  <si>
    <r>
      <t xml:space="preserve">   Nuevo Sol  </t>
    </r>
    <r>
      <rPr>
        <sz val="8"/>
        <rFont val="Arial"/>
        <family val="2"/>
      </rPr>
      <t xml:space="preserve">  2/</t>
    </r>
    <r>
      <rPr>
        <sz val="9"/>
        <rFont val="Arial"/>
        <family val="2"/>
      </rPr>
      <t xml:space="preserve">  </t>
    </r>
  </si>
  <si>
    <t xml:space="preserve"> 2/  Deuda del BID convertida a nuevos soles.</t>
  </si>
  <si>
    <t xml:space="preserve"> 1/  Costo de captación más margen financiero.</t>
  </si>
  <si>
    <t xml:space="preserve"> Multinacional - Organismos Internacionales  </t>
  </si>
  <si>
    <t xml:space="preserve"> Países Bajos </t>
  </si>
  <si>
    <t xml:space="preserve">           - Tipo de Cambio utilizado para el servicio proyectado es del 31 de agosto de 2012.</t>
  </si>
  <si>
    <t xml:space="preserve">         Banca Comercial</t>
  </si>
  <si>
    <t>AL 31 DE AGOSTO DE 2012</t>
  </si>
  <si>
    <t>PERIODO: ENERO A AGOSTO 2012</t>
  </si>
  <si>
    <t>PERÍODO: DE SETIEMBRE A DICIEMBRE 2012</t>
  </si>
  <si>
    <t xml:space="preserve">           - Tipo de Cambio utilizado es del 31 de agosto de 2012.</t>
  </si>
  <si>
    <t>PERÍODO:  DE ENERO  A  AGOSTO  2012</t>
  </si>
  <si>
    <r>
      <rPr>
        <b/>
        <sz val="12"/>
        <rFont val="Arial"/>
        <family val="2"/>
      </rPr>
      <t xml:space="preserve">I. </t>
    </r>
    <r>
      <rPr>
        <b/>
        <u val="single"/>
        <sz val="12"/>
        <rFont val="Arial"/>
        <family val="2"/>
      </rPr>
      <t>SERVICIO REGULAR</t>
    </r>
  </si>
  <si>
    <r>
      <rPr>
        <b/>
        <sz val="12"/>
        <rFont val="Arial"/>
        <family val="2"/>
      </rPr>
      <t xml:space="preserve">II. </t>
    </r>
    <r>
      <rPr>
        <b/>
        <u val="single"/>
        <sz val="12"/>
        <rFont val="Arial"/>
        <family val="2"/>
      </rPr>
      <t>OPERACIÓN DE ADMINISTRACIÓN DE DEUDA</t>
    </r>
  </si>
  <si>
    <t xml:space="preserve">           - No considera servicio ejecutado de: Gob. Regionales, Gob. Locales, empresas.</t>
  </si>
  <si>
    <t xml:space="preserve">   1/  Al 31 de agosto de 2012</t>
  </si>
  <si>
    <t xml:space="preserve">   Miles de US dólares</t>
  </si>
  <si>
    <t>Equiv. miles de nuevos soles</t>
  </si>
  <si>
    <t>Equiv. Millones de nuevos soles</t>
  </si>
  <si>
    <t>PERÍODO: DE ENERO A AGOSTO DE 2012</t>
  </si>
  <si>
    <t xml:space="preserve"> a/  Servicio proyectado a partir del mes de setiembre de 2012.</t>
  </si>
  <si>
    <r>
      <t xml:space="preserve"> a/  </t>
    </r>
    <r>
      <rPr>
        <sz val="10"/>
        <rFont val="Arial"/>
        <family val="2"/>
      </rPr>
      <t>Devolución y ajustes.</t>
    </r>
  </si>
  <si>
    <t>SERVICIO PROYECTADO POR TIPO DE DEUDA</t>
  </si>
  <si>
    <t>DEUDA EXTERNA</t>
  </si>
  <si>
    <t>DEUDA INTERNA</t>
  </si>
  <si>
    <t xml:space="preserve">           - No incluye Bonos ONP.</t>
  </si>
  <si>
    <r>
      <t xml:space="preserve">     2 012</t>
    </r>
    <r>
      <rPr>
        <b/>
        <sz val="8"/>
        <rFont val="Arial"/>
        <family val="2"/>
      </rPr>
      <t xml:space="preserve"> a/</t>
    </r>
  </si>
  <si>
    <t>Tipo de cambio venta bancario del fin de periodo. Fuente: Superintendencia de Banca y Seguros- SBS</t>
  </si>
  <si>
    <t>PERÍODO:  DE SETIEMBRE 2012 AL 2050</t>
  </si>
  <si>
    <t>PERÍODO:  DE 2012 AL 2046</t>
  </si>
  <si>
    <t>PROYECCIÓN DEL SERVICIO  MENSUAL -  POR TIPO DE INSTRUMENTO</t>
  </si>
  <si>
    <r>
      <t xml:space="preserve"> a/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>Servicio proyectado a partir del mes de setiembre de 2012.</t>
    </r>
  </si>
  <si>
    <t>SERVICIO ANUAL - PERIODO: 2012-2046</t>
  </si>
  <si>
    <t>SERVICIO ATENDIDO POR FUENTE DE FINANCIAMIENTO ENE. - AGO. 2012</t>
  </si>
  <si>
    <t>SERVICIO ATENDIDO POR SECTOR INSTITUCIONAL ENE. - AGO. 2012</t>
  </si>
  <si>
    <t>Cuadro N° 4A</t>
  </si>
  <si>
    <t>(Miles de nuevos soles)</t>
  </si>
  <si>
    <t>Cuadro N° 7A</t>
  </si>
  <si>
    <t>Cuadro N° 8A</t>
  </si>
  <si>
    <t>(Miles de nuevo soles)</t>
  </si>
  <si>
    <t>Cuadro N° 13A</t>
  </si>
  <si>
    <t>Cuadro N° 15A</t>
  </si>
  <si>
    <t>Cuadro en nuevos soles</t>
  </si>
  <si>
    <t>Cuadro N° 9A</t>
  </si>
  <si>
    <t>Cuadro N° 14A</t>
  </si>
  <si>
    <t>La información se presenta en US$ y en su equivalente a nuevos soles</t>
  </si>
  <si>
    <t>MENSUAL POR FUENTE DE FINANCIAMIENTO SET - DIC 2012</t>
  </si>
  <si>
    <t>POR TIPO DE MONEDA Y TIPO DE INSTRUMENTO</t>
  </si>
  <si>
    <r>
      <t xml:space="preserve">  Tasa FIDA  </t>
    </r>
    <r>
      <rPr>
        <sz val="8"/>
        <rFont val="Arial"/>
        <family val="2"/>
      </rPr>
      <t xml:space="preserve"> 1/  </t>
    </r>
    <r>
      <rPr>
        <sz val="12"/>
        <rFont val="Arial"/>
        <family val="2"/>
      </rPr>
      <t xml:space="preserve">    </t>
    </r>
    <r>
      <rPr>
        <sz val="9"/>
        <rFont val="Arial"/>
        <family val="2"/>
      </rPr>
      <t xml:space="preserve"> </t>
    </r>
  </si>
  <si>
    <r>
      <t xml:space="preserve">  Facilidad Unimonetaria LIBOR 3M para US$   </t>
    </r>
    <r>
      <rPr>
        <sz val="8"/>
        <rFont val="Arial"/>
        <family val="2"/>
      </rPr>
      <t xml:space="preserve">1/  </t>
    </r>
  </si>
  <si>
    <r>
      <t xml:space="preserve">  Facilidad Unimonetaria Tasa Ajustable   </t>
    </r>
    <r>
      <rPr>
        <sz val="8"/>
        <rFont val="Arial"/>
        <family val="2"/>
      </rPr>
      <t xml:space="preserve">1/  </t>
    </r>
    <r>
      <rPr>
        <sz val="12"/>
        <rFont val="Arial"/>
        <family val="2"/>
      </rPr>
      <t xml:space="preserve"> </t>
    </r>
  </si>
  <si>
    <t>Acreedores</t>
  </si>
  <si>
    <t xml:space="preserve">POR TIPO DE INSTRUMENTO </t>
  </si>
  <si>
    <t>Tipo de Deuda</t>
  </si>
  <si>
    <t>POR TIPO DE MONEDA Y TIPO DE  INSTRUMENTO</t>
  </si>
  <si>
    <t>Tipo de Moneda / Tipo de Instrumento</t>
  </si>
  <si>
    <t>Tipo de Instrumento</t>
  </si>
  <si>
    <t>Descripción</t>
  </si>
  <si>
    <t>Tipo de Moneda</t>
  </si>
  <si>
    <r>
      <rPr>
        <b/>
        <sz val="12"/>
        <rFont val="Arial"/>
        <family val="2"/>
      </rPr>
      <t xml:space="preserve">  </t>
    </r>
    <r>
      <rPr>
        <b/>
        <u val="single"/>
        <sz val="12"/>
        <rFont val="Arial"/>
        <family val="2"/>
      </rPr>
      <t>TOTALES</t>
    </r>
  </si>
  <si>
    <t xml:space="preserve">      Intereses y Comisiones</t>
  </si>
  <si>
    <t>1/ Bonos atendidos por la ONP. Tasa de interés: Valor Actualizado</t>
  </si>
</sst>
</file>

<file path=xl/styles.xml><?xml version="1.0" encoding="utf-8"?>
<styleSheet xmlns="http://schemas.openxmlformats.org/spreadsheetml/2006/main">
  <numFmts count="71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0.0%"/>
    <numFmt numFmtId="182" formatCode="_ * #,##0_ ;_ * \-#,##0_ ;_ * &quot;0&quot;??_ ;_ @_ "/>
    <numFmt numFmtId="183" formatCode="#.0\ ##0"/>
    <numFmt numFmtId="184" formatCode="#\ ##0"/>
    <numFmt numFmtId="185" formatCode="###,###,###,###.0"/>
    <numFmt numFmtId="186" formatCode="0.0"/>
    <numFmt numFmtId="187" formatCode="#,##0.0"/>
    <numFmt numFmtId="188" formatCode="_([$€]* #,##0.00_);_([$€]* \(#,##0.00\);_([$€]* &quot;-&quot;??_);_(@_)"/>
    <numFmt numFmtId="189" formatCode="_(* #,##0.00_);_(* \(#,##0.00\);_(* &quot;-&quot;??_);_(@_)"/>
    <numFmt numFmtId="190" formatCode="#,##0.00000"/>
    <numFmt numFmtId="191" formatCode="#,##0.000000"/>
    <numFmt numFmtId="192" formatCode="_(* #,##0.000000_);_(* \(#,##0.000000\);_(* &quot;-&quot;??_);_(@_)"/>
    <numFmt numFmtId="193" formatCode="0.00_)"/>
    <numFmt numFmtId="194" formatCode="#,##0.000"/>
    <numFmt numFmtId="195" formatCode="d\-mmm\-yyyy"/>
    <numFmt numFmtId="196" formatCode="0.000000"/>
    <numFmt numFmtId="197" formatCode="General_)"/>
    <numFmt numFmtId="198" formatCode="#,##0.00000000"/>
    <numFmt numFmtId="199" formatCode="#,##0.0000000"/>
    <numFmt numFmtId="200" formatCode="dd/mm/yy"/>
    <numFmt numFmtId="201" formatCode="dd/mm/yy;@"/>
    <numFmt numFmtId="202" formatCode="_([$€]\ * #,##0.00_);_([$€]\ * \(#,##0.00\);_([$€]\ * &quot;-&quot;??_);_(@_)"/>
    <numFmt numFmtId="203" formatCode="_ * #,##0.0_ ;_ * \-#,##0.0_ ;_ * &quot;-&quot;??_ ;_ @_ "/>
    <numFmt numFmtId="204" formatCode="0.000000000"/>
    <numFmt numFmtId="205" formatCode="0.000"/>
    <numFmt numFmtId="206" formatCode="###,###,###"/>
    <numFmt numFmtId="207" formatCode="dd/mm/yyyy;@"/>
    <numFmt numFmtId="208" formatCode="[$-C0A]dd\-mmm\-yy;@"/>
    <numFmt numFmtId="209" formatCode="&quot;S/.&quot;\ #,##0.00"/>
    <numFmt numFmtId="210" formatCode="0.0000"/>
    <numFmt numFmtId="211" formatCode="###,###,###,###"/>
    <numFmt numFmtId="212" formatCode="###,###,###,###.00"/>
    <numFmt numFmtId="213" formatCode="###,###,###,###.000"/>
    <numFmt numFmtId="214" formatCode="###,###,###,###.0000"/>
    <numFmt numFmtId="215" formatCode="###,###,###,###.00000"/>
    <numFmt numFmtId="216" formatCode="###,###,###,###.000000"/>
    <numFmt numFmtId="217" formatCode="###,###,###,###.0000000"/>
    <numFmt numFmtId="218" formatCode="0.0000000"/>
    <numFmt numFmtId="219" formatCode="#,##0.0;[Red]\-#,##0.0"/>
    <numFmt numFmtId="220" formatCode="_([$€-2]\ * #,##0.00_);_([$€-2]\ * \(#,##0.00\);_([$€-2]\ * &quot;-&quot;??_)"/>
    <numFmt numFmtId="221" formatCode="_-* #,##0.0\ _€_-;\-* #,##0.0\ _€_-;_-* &quot;-&quot;?\ _€_-;_-@_-"/>
    <numFmt numFmtId="222" formatCode="_ * #,##0.000_ ;_ * \-#,##0.000_ ;_ * &quot;-&quot;??_ ;_ @_ "/>
    <numFmt numFmtId="223" formatCode="_ * #,##0.0000_ ;_ * \-#,##0.0000_ ;_ * &quot;-&quot;??_ ;_ @_ "/>
    <numFmt numFmtId="224" formatCode="#,##0.0000"/>
    <numFmt numFmtId="225" formatCode="0.00000000"/>
    <numFmt numFmtId="226" formatCode="_ * #,##0.0_ ;_ * \-#,##0.0_ ;_ * &quot;-&quot;?_ ;_ @_ "/>
  </numFmts>
  <fonts count="117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2"/>
      <name val="Times New Roman"/>
      <family val="1"/>
    </font>
    <font>
      <sz val="14"/>
      <name val="Tahoma"/>
      <family val="2"/>
    </font>
    <font>
      <sz val="11"/>
      <color indexed="18"/>
      <name val="Arial"/>
      <family val="2"/>
    </font>
    <font>
      <sz val="12"/>
      <name val="Helv"/>
      <family val="0"/>
    </font>
    <font>
      <sz val="14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13"/>
      <color indexed="8"/>
      <name val="Arial"/>
      <family val="2"/>
    </font>
    <font>
      <sz val="12"/>
      <name val="CG Omega (W1)"/>
      <family val="2"/>
    </font>
    <font>
      <sz val="11"/>
      <name val="CG Omega (W1)"/>
      <family val="2"/>
    </font>
    <font>
      <sz val="11"/>
      <name val="Helv"/>
      <family val="0"/>
    </font>
    <font>
      <sz val="10"/>
      <name val="Helv"/>
      <family val="0"/>
    </font>
    <font>
      <b/>
      <sz val="15"/>
      <name val="Arial"/>
      <family val="2"/>
    </font>
    <font>
      <sz val="9"/>
      <color indexed="18"/>
      <name val="Arial"/>
      <family val="2"/>
    </font>
    <font>
      <b/>
      <u val="single"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 val="single"/>
      <sz val="13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u val="double"/>
      <sz val="12"/>
      <name val="Arial"/>
      <family val="2"/>
    </font>
    <font>
      <b/>
      <u val="single"/>
      <sz val="14"/>
      <name val="Courier New"/>
      <family val="3"/>
    </font>
    <font>
      <sz val="12"/>
      <color indexed="10"/>
      <name val="Helv"/>
      <family val="0"/>
    </font>
    <font>
      <sz val="12"/>
      <name val="Arial Narrow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16"/>
      <name val="CG Omega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i/>
      <sz val="13"/>
      <color indexed="1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9.9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color indexed="9"/>
      <name val="Helv"/>
      <family val="0"/>
    </font>
    <font>
      <b/>
      <sz val="12"/>
      <color indexed="9"/>
      <name val="Helv"/>
      <family val="0"/>
    </font>
    <font>
      <sz val="11"/>
      <color indexed="18"/>
      <name val="Arial Narrow"/>
      <family val="2"/>
    </font>
    <font>
      <sz val="11"/>
      <color indexed="9"/>
      <name val="Helv"/>
      <family val="0"/>
    </font>
    <font>
      <sz val="10"/>
      <color indexed="18"/>
      <name val="Arial Narrow"/>
      <family val="2"/>
    </font>
    <font>
      <sz val="10"/>
      <color indexed="9"/>
      <name val="Helv"/>
      <family val="0"/>
    </font>
    <font>
      <sz val="11"/>
      <name val="Calibri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1"/>
      <color indexed="18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Arial"/>
      <family val="2"/>
    </font>
    <font>
      <b/>
      <sz val="13"/>
      <name val="Calibri"/>
      <family val="2"/>
    </font>
    <font>
      <b/>
      <sz val="14"/>
      <color indexed="36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10"/>
      <color indexed="8"/>
      <name val="Calibri"/>
      <family val="2"/>
    </font>
    <font>
      <b/>
      <sz val="13"/>
      <color indexed="10"/>
      <name val="Arial"/>
      <family val="2"/>
    </font>
    <font>
      <b/>
      <sz val="9.25"/>
      <color indexed="8"/>
      <name val="Calibri"/>
      <family val="0"/>
    </font>
    <font>
      <b/>
      <sz val="10"/>
      <color indexed="8"/>
      <name val="Calibri"/>
      <family val="0"/>
    </font>
    <font>
      <b/>
      <sz val="8.45"/>
      <color indexed="8"/>
      <name val="Calibri"/>
      <family val="0"/>
    </font>
    <font>
      <b/>
      <sz val="9.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thin">
        <color indexed="23"/>
      </right>
      <top style="medium">
        <color indexed="55"/>
      </top>
      <bottom/>
    </border>
    <border>
      <left style="thin">
        <color indexed="23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thin">
        <color indexed="23"/>
      </right>
      <top/>
      <bottom style="medium">
        <color indexed="55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4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1" fillId="0" borderId="0">
      <alignment/>
      <protection/>
    </xf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188" fontId="4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1" fillId="0" borderId="0">
      <alignment/>
      <protection/>
    </xf>
    <xf numFmtId="0" fontId="38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3" fontId="41" fillId="0" borderId="0">
      <alignment/>
      <protection/>
    </xf>
    <xf numFmtId="0" fontId="0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</cellStyleXfs>
  <cellXfs count="1040">
    <xf numFmtId="0" fontId="0" fillId="0" borderId="0" xfId="0" applyAlignment="1">
      <alignment/>
    </xf>
    <xf numFmtId="0" fontId="1" fillId="0" borderId="0" xfId="324" applyFont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7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4" fillId="0" borderId="0" xfId="324" applyFont="1" applyAlignment="1">
      <alignment horizontal="center" vertical="center" wrapText="1"/>
      <protection/>
    </xf>
    <xf numFmtId="0" fontId="77" fillId="0" borderId="0" xfId="0" applyFont="1" applyBorder="1" applyAlignment="1">
      <alignment vertical="center"/>
    </xf>
    <xf numFmtId="182" fontId="77" fillId="0" borderId="0" xfId="301" applyNumberFormat="1" applyFont="1" applyBorder="1" applyAlignment="1">
      <alignment horizontal="right" vertical="center"/>
    </xf>
    <xf numFmtId="182" fontId="77" fillId="0" borderId="0" xfId="0" applyNumberFormat="1" applyFont="1" applyBorder="1" applyAlignment="1">
      <alignment vertical="center"/>
    </xf>
    <xf numFmtId="0" fontId="7" fillId="24" borderId="0" xfId="323" applyFont="1" applyFill="1" applyBorder="1" applyAlignment="1" applyProtection="1">
      <alignment/>
      <protection locked="0"/>
    </xf>
    <xf numFmtId="0" fontId="1" fillId="0" borderId="0" xfId="323">
      <alignment/>
      <protection/>
    </xf>
    <xf numFmtId="0" fontId="3" fillId="24" borderId="0" xfId="323" applyFont="1" applyFill="1" applyAlignment="1" applyProtection="1">
      <alignment/>
      <protection/>
    </xf>
    <xf numFmtId="0" fontId="8" fillId="24" borderId="0" xfId="323" applyFont="1" applyFill="1" applyBorder="1" applyAlignment="1" applyProtection="1">
      <alignment/>
      <protection/>
    </xf>
    <xf numFmtId="183" fontId="9" fillId="24" borderId="0" xfId="323" applyNumberFormat="1" applyFont="1" applyFill="1" applyAlignment="1">
      <alignment/>
      <protection/>
    </xf>
    <xf numFmtId="184" fontId="4" fillId="24" borderId="10" xfId="323" applyNumberFormat="1" applyFont="1" applyFill="1" applyBorder="1" applyAlignment="1">
      <alignment/>
      <protection/>
    </xf>
    <xf numFmtId="184" fontId="14" fillId="24" borderId="10" xfId="323" applyNumberFormat="1" applyFont="1" applyFill="1" applyBorder="1" applyAlignment="1">
      <alignment vertical="top"/>
      <protection/>
    </xf>
    <xf numFmtId="184" fontId="16" fillId="24" borderId="10" xfId="323" applyNumberFormat="1" applyFont="1" applyFill="1" applyBorder="1" applyAlignment="1">
      <alignment vertical="top"/>
      <protection/>
    </xf>
    <xf numFmtId="3" fontId="17" fillId="24" borderId="0" xfId="323" applyNumberFormat="1" applyFont="1" applyFill="1" applyBorder="1" applyAlignment="1" applyProtection="1">
      <alignment horizontal="right" indent="3"/>
      <protection/>
    </xf>
    <xf numFmtId="184" fontId="14" fillId="24" borderId="10" xfId="323" applyNumberFormat="1" applyFont="1" applyFill="1" applyBorder="1" applyAlignment="1" quotePrefix="1">
      <alignment horizontal="left" vertical="center"/>
      <protection/>
    </xf>
    <xf numFmtId="185" fontId="12" fillId="24" borderId="0" xfId="323" applyNumberFormat="1" applyFont="1" applyFill="1" applyBorder="1" applyAlignment="1">
      <alignment/>
      <protection/>
    </xf>
    <xf numFmtId="0" fontId="18" fillId="24" borderId="0" xfId="323" applyFont="1" applyFill="1" applyAlignment="1" applyProtection="1">
      <alignment/>
      <protection/>
    </xf>
    <xf numFmtId="0" fontId="40" fillId="24" borderId="0" xfId="323" applyFont="1" applyFill="1" applyAlignment="1" applyProtection="1">
      <alignment/>
      <protection/>
    </xf>
    <xf numFmtId="0" fontId="19" fillId="24" borderId="0" xfId="323" applyFont="1" applyFill="1" applyAlignment="1">
      <alignment vertical="center"/>
      <protection/>
    </xf>
    <xf numFmtId="0" fontId="20" fillId="24" borderId="0" xfId="323" applyFont="1" applyFill="1" applyAlignment="1">
      <alignment/>
      <protection/>
    </xf>
    <xf numFmtId="0" fontId="40" fillId="24" borderId="0" xfId="323" applyFont="1" applyFill="1" applyAlignment="1">
      <alignment/>
      <protection/>
    </xf>
    <xf numFmtId="0" fontId="17" fillId="24" borderId="0" xfId="323" applyFont="1" applyFill="1">
      <alignment/>
      <protection/>
    </xf>
    <xf numFmtId="0" fontId="20" fillId="24" borderId="0" xfId="323" applyFont="1" applyFill="1" applyAlignment="1">
      <alignment vertical="center"/>
      <protection/>
    </xf>
    <xf numFmtId="0" fontId="7" fillId="24" borderId="0" xfId="0" applyFont="1" applyFill="1" applyBorder="1" applyAlignment="1" applyProtection="1">
      <alignment/>
      <protection locked="0"/>
    </xf>
    <xf numFmtId="0" fontId="18" fillId="24" borderId="0" xfId="0" applyFont="1" applyFill="1" applyAlignment="1" applyProtection="1">
      <alignment/>
      <protection/>
    </xf>
    <xf numFmtId="0" fontId="12" fillId="24" borderId="0" xfId="0" applyFont="1" applyFill="1" applyAlignment="1">
      <alignment/>
    </xf>
    <xf numFmtId="0" fontId="19" fillId="24" borderId="0" xfId="0" applyFont="1" applyFill="1" applyAlignment="1">
      <alignment vertical="center"/>
    </xf>
    <xf numFmtId="0" fontId="42" fillId="24" borderId="0" xfId="319" applyFont="1" applyFill="1" applyAlignment="1" applyProtection="1">
      <alignment vertical="center"/>
      <protection/>
    </xf>
    <xf numFmtId="0" fontId="41" fillId="24" borderId="0" xfId="319" applyFill="1">
      <alignment/>
      <protection/>
    </xf>
    <xf numFmtId="0" fontId="3" fillId="24" borderId="0" xfId="319" applyFont="1" applyFill="1" applyAlignment="1" applyProtection="1">
      <alignment vertical="center"/>
      <protection/>
    </xf>
    <xf numFmtId="0" fontId="8" fillId="24" borderId="0" xfId="319" applyFont="1" applyFill="1" applyAlignment="1" applyProtection="1">
      <alignment/>
      <protection/>
    </xf>
    <xf numFmtId="3" fontId="41" fillId="24" borderId="0" xfId="319" applyNumberFormat="1" applyFill="1">
      <alignment/>
      <protection/>
    </xf>
    <xf numFmtId="3" fontId="48" fillId="24" borderId="0" xfId="319" applyNumberFormat="1" applyFont="1" applyFill="1">
      <alignment/>
      <protection/>
    </xf>
    <xf numFmtId="0" fontId="49" fillId="24" borderId="0" xfId="319" applyFont="1" applyFill="1">
      <alignment/>
      <protection/>
    </xf>
    <xf numFmtId="0" fontId="20" fillId="24" borderId="0" xfId="319" applyFont="1" applyFill="1" applyAlignment="1">
      <alignment vertical="center"/>
      <protection/>
    </xf>
    <xf numFmtId="0" fontId="12" fillId="24" borderId="0" xfId="319" applyFont="1" applyFill="1">
      <alignment/>
      <protection/>
    </xf>
    <xf numFmtId="3" fontId="4" fillId="24" borderId="10" xfId="319" applyNumberFormat="1" applyFont="1" applyFill="1" applyBorder="1" applyAlignment="1" applyProtection="1">
      <alignment horizontal="right" indent="1"/>
      <protection/>
    </xf>
    <xf numFmtId="3" fontId="12" fillId="24" borderId="10" xfId="319" applyNumberFormat="1" applyFont="1" applyFill="1" applyBorder="1" applyAlignment="1" applyProtection="1">
      <alignment horizontal="right" indent="1"/>
      <protection/>
    </xf>
    <xf numFmtId="0" fontId="18" fillId="24" borderId="0" xfId="319" applyFont="1" applyFill="1" applyAlignment="1" applyProtection="1">
      <alignment/>
      <protection/>
    </xf>
    <xf numFmtId="0" fontId="50" fillId="24" borderId="0" xfId="319" applyFont="1" applyFill="1">
      <alignment/>
      <protection/>
    </xf>
    <xf numFmtId="0" fontId="19" fillId="24" borderId="0" xfId="319" applyFont="1" applyFill="1" applyAlignment="1">
      <alignment vertical="center"/>
      <protection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centerContinuous"/>
    </xf>
    <xf numFmtId="0" fontId="0" fillId="24" borderId="0" xfId="0" applyFill="1" applyAlignment="1">
      <alignment/>
    </xf>
    <xf numFmtId="0" fontId="3" fillId="24" borderId="0" xfId="0" applyFont="1" applyFill="1" applyAlignment="1" applyProtection="1">
      <alignment vertical="center"/>
      <protection/>
    </xf>
    <xf numFmtId="0" fontId="6" fillId="24" borderId="0" xfId="0" applyFont="1" applyFill="1" applyAlignment="1" applyProtection="1">
      <alignment vertical="center"/>
      <protection/>
    </xf>
    <xf numFmtId="0" fontId="5" fillId="24" borderId="0" xfId="0" applyFont="1" applyFill="1" applyBorder="1" applyAlignment="1" applyProtection="1">
      <alignment vertical="center"/>
      <protection/>
    </xf>
    <xf numFmtId="0" fontId="12" fillId="24" borderId="11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42" fillId="0" borderId="0" xfId="0" applyFont="1" applyBorder="1" applyAlignment="1" applyProtection="1">
      <alignment vertical="center"/>
      <protection/>
    </xf>
    <xf numFmtId="0" fontId="12" fillId="24" borderId="0" xfId="0" applyFont="1" applyFill="1" applyAlignment="1">
      <alignment horizontal="centerContinuous"/>
    </xf>
    <xf numFmtId="0" fontId="78" fillId="24" borderId="0" xfId="0" applyFont="1" applyFill="1" applyAlignment="1">
      <alignment/>
    </xf>
    <xf numFmtId="10" fontId="43" fillId="24" borderId="12" xfId="0" applyNumberFormat="1" applyFont="1" applyFill="1" applyBorder="1" applyAlignment="1">
      <alignment horizontal="right" indent="2"/>
    </xf>
    <xf numFmtId="3" fontId="48" fillId="24" borderId="0" xfId="0" applyNumberFormat="1" applyFont="1" applyFill="1" applyAlignment="1">
      <alignment/>
    </xf>
    <xf numFmtId="0" fontId="49" fillId="24" borderId="0" xfId="0" applyFont="1" applyFill="1" applyAlignment="1">
      <alignment/>
    </xf>
    <xf numFmtId="3" fontId="17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6" fillId="24" borderId="0" xfId="319" applyFont="1" applyFill="1" applyAlignment="1" applyProtection="1">
      <alignment horizontal="centerContinuous"/>
      <protection/>
    </xf>
    <xf numFmtId="0" fontId="12" fillId="24" borderId="0" xfId="319" applyFont="1" applyFill="1" applyAlignment="1">
      <alignment horizontal="centerContinuous"/>
      <protection/>
    </xf>
    <xf numFmtId="0" fontId="42" fillId="0" borderId="0" xfId="319" applyFont="1" applyBorder="1" applyAlignment="1" applyProtection="1">
      <alignment vertical="center"/>
      <protection/>
    </xf>
    <xf numFmtId="0" fontId="6" fillId="24" borderId="0" xfId="319" applyFont="1" applyFill="1" applyAlignment="1" applyProtection="1">
      <alignment vertical="center"/>
      <protection/>
    </xf>
    <xf numFmtId="0" fontId="51" fillId="24" borderId="0" xfId="319" applyFont="1" applyFill="1" applyAlignment="1" applyProtection="1">
      <alignment vertical="center"/>
      <protection/>
    </xf>
    <xf numFmtId="0" fontId="8" fillId="24" borderId="0" xfId="319" applyFont="1" applyFill="1" applyBorder="1" applyAlignment="1" applyProtection="1">
      <alignment vertical="center"/>
      <protection/>
    </xf>
    <xf numFmtId="0" fontId="12" fillId="24" borderId="13" xfId="319" applyFont="1" applyFill="1" applyBorder="1" applyAlignment="1">
      <alignment vertical="center"/>
      <protection/>
    </xf>
    <xf numFmtId="0" fontId="41" fillId="24" borderId="0" xfId="319" applyFill="1" applyAlignment="1">
      <alignment horizontal="centerContinuous"/>
      <protection/>
    </xf>
    <xf numFmtId="0" fontId="41" fillId="24" borderId="14" xfId="319" applyFill="1" applyBorder="1">
      <alignment/>
      <protection/>
    </xf>
    <xf numFmtId="0" fontId="41" fillId="24" borderId="11" xfId="319" applyFill="1" applyBorder="1">
      <alignment/>
      <protection/>
    </xf>
    <xf numFmtId="0" fontId="41" fillId="24" borderId="15" xfId="319" applyFill="1" applyBorder="1">
      <alignment/>
      <protection/>
    </xf>
    <xf numFmtId="0" fontId="43" fillId="24" borderId="12" xfId="319" applyFont="1" applyFill="1" applyBorder="1" applyAlignment="1">
      <alignment vertical="center"/>
      <protection/>
    </xf>
    <xf numFmtId="0" fontId="40" fillId="24" borderId="0" xfId="319" applyFont="1" applyFill="1" applyAlignment="1" applyProtection="1">
      <alignment/>
      <protection/>
    </xf>
    <xf numFmtId="0" fontId="17" fillId="24" borderId="0" xfId="319" applyFont="1" applyFill="1">
      <alignment/>
      <protection/>
    </xf>
    <xf numFmtId="0" fontId="13" fillId="0" borderId="0" xfId="0" applyFont="1" applyBorder="1" applyAlignment="1">
      <alignment vertical="center"/>
    </xf>
    <xf numFmtId="0" fontId="79" fillId="24" borderId="0" xfId="319" applyFont="1" applyFill="1">
      <alignment/>
      <protection/>
    </xf>
    <xf numFmtId="0" fontId="80" fillId="24" borderId="0" xfId="319" applyFont="1" applyFill="1">
      <alignment/>
      <protection/>
    </xf>
    <xf numFmtId="0" fontId="5" fillId="24" borderId="0" xfId="319" applyFont="1" applyFill="1" applyBorder="1" applyAlignment="1" applyProtection="1">
      <alignment vertical="center"/>
      <protection/>
    </xf>
    <xf numFmtId="0" fontId="12" fillId="24" borderId="13" xfId="319" applyFont="1" applyFill="1" applyBorder="1">
      <alignment/>
      <protection/>
    </xf>
    <xf numFmtId="0" fontId="48" fillId="24" borderId="0" xfId="319" applyFont="1" applyFill="1">
      <alignment/>
      <protection/>
    </xf>
    <xf numFmtId="0" fontId="21" fillId="24" borderId="0" xfId="0" applyFont="1" applyFill="1" applyAlignment="1">
      <alignment/>
    </xf>
    <xf numFmtId="0" fontId="41" fillId="24" borderId="0" xfId="319" applyFont="1" applyFill="1">
      <alignment/>
      <protection/>
    </xf>
    <xf numFmtId="0" fontId="12" fillId="24" borderId="11" xfId="319" applyFont="1" applyFill="1" applyBorder="1" applyAlignment="1">
      <alignment vertical="center"/>
      <protection/>
    </xf>
    <xf numFmtId="0" fontId="12" fillId="24" borderId="10" xfId="319" applyFont="1" applyFill="1" applyBorder="1" applyAlignment="1">
      <alignment horizontal="right" vertical="center" indent="1"/>
      <protection/>
    </xf>
    <xf numFmtId="0" fontId="12" fillId="24" borderId="11" xfId="319" applyFont="1" applyFill="1" applyBorder="1" applyAlignment="1" applyProtection="1">
      <alignment horizontal="left" indent="1"/>
      <protection/>
    </xf>
    <xf numFmtId="0" fontId="43" fillId="24" borderId="11" xfId="319" applyFont="1" applyFill="1" applyBorder="1" applyAlignment="1" applyProtection="1">
      <alignment horizontal="left" vertical="center"/>
      <protection/>
    </xf>
    <xf numFmtId="190" fontId="41" fillId="24" borderId="0" xfId="319" applyNumberFormat="1" applyFill="1">
      <alignment/>
      <protection/>
    </xf>
    <xf numFmtId="0" fontId="81" fillId="24" borderId="0" xfId="319" applyFont="1" applyFill="1">
      <alignment/>
      <protection/>
    </xf>
    <xf numFmtId="0" fontId="82" fillId="24" borderId="0" xfId="319" applyFont="1" applyFill="1">
      <alignment/>
      <protection/>
    </xf>
    <xf numFmtId="3" fontId="81" fillId="24" borderId="0" xfId="319" applyNumberFormat="1" applyFont="1" applyFill="1">
      <alignment/>
      <protection/>
    </xf>
    <xf numFmtId="191" fontId="48" fillId="24" borderId="0" xfId="319" applyNumberFormat="1" applyFont="1" applyFill="1">
      <alignment/>
      <protection/>
    </xf>
    <xf numFmtId="0" fontId="47" fillId="24" borderId="0" xfId="319" applyFont="1" applyFill="1" applyAlignment="1" applyProtection="1">
      <alignment horizontal="left" vertical="center"/>
      <protection/>
    </xf>
    <xf numFmtId="0" fontId="47" fillId="24" borderId="0" xfId="319" applyFont="1" applyFill="1" applyAlignment="1" applyProtection="1">
      <alignment horizontal="left"/>
      <protection/>
    </xf>
    <xf numFmtId="0" fontId="12" fillId="24" borderId="11" xfId="319" applyFont="1" applyFill="1" applyBorder="1" applyAlignment="1" applyProtection="1">
      <alignment horizontal="left" vertical="center"/>
      <protection/>
    </xf>
    <xf numFmtId="0" fontId="83" fillId="24" borderId="0" xfId="319" applyFont="1" applyFill="1">
      <alignment/>
      <protection/>
    </xf>
    <xf numFmtId="0" fontId="42" fillId="0" borderId="0" xfId="319" applyFont="1" applyAlignment="1" applyProtection="1">
      <alignment vertical="center"/>
      <protection/>
    </xf>
    <xf numFmtId="0" fontId="84" fillId="24" borderId="0" xfId="319" applyFont="1" applyFill="1">
      <alignment/>
      <protection/>
    </xf>
    <xf numFmtId="0" fontId="3" fillId="24" borderId="0" xfId="319" applyFont="1" applyFill="1" applyBorder="1" applyAlignment="1" applyProtection="1">
      <alignment horizontal="left"/>
      <protection/>
    </xf>
    <xf numFmtId="0" fontId="12" fillId="24" borderId="0" xfId="319" applyFont="1" applyFill="1" applyBorder="1" applyAlignment="1">
      <alignment horizontal="centerContinuous"/>
      <protection/>
    </xf>
    <xf numFmtId="0" fontId="12" fillId="24" borderId="0" xfId="319" applyFont="1" applyFill="1" applyBorder="1">
      <alignment/>
      <protection/>
    </xf>
    <xf numFmtId="3" fontId="12" fillId="24" borderId="0" xfId="319" applyNumberFormat="1" applyFont="1" applyFill="1" applyBorder="1">
      <alignment/>
      <protection/>
    </xf>
    <xf numFmtId="0" fontId="17" fillId="24" borderId="0" xfId="319" applyFont="1" applyFill="1" applyBorder="1">
      <alignment/>
      <protection/>
    </xf>
    <xf numFmtId="0" fontId="57" fillId="24" borderId="0" xfId="319" applyFont="1" applyFill="1" applyBorder="1">
      <alignment/>
      <protection/>
    </xf>
    <xf numFmtId="4" fontId="58" fillId="24" borderId="0" xfId="319" applyNumberFormat="1" applyFont="1" applyFill="1" applyBorder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>
      <alignment vertical="center"/>
    </xf>
    <xf numFmtId="3" fontId="53" fillId="24" borderId="0" xfId="0" applyNumberFormat="1" applyFont="1" applyFill="1" applyBorder="1" applyAlignment="1" applyProtection="1">
      <alignment vertical="center"/>
      <protection/>
    </xf>
    <xf numFmtId="3" fontId="12" fillId="24" borderId="0" xfId="0" applyNumberFormat="1" applyFont="1" applyFill="1" applyBorder="1" applyAlignment="1" applyProtection="1">
      <alignment vertical="center"/>
      <protection/>
    </xf>
    <xf numFmtId="0" fontId="85" fillId="0" borderId="0" xfId="0" applyFont="1" applyAlignment="1">
      <alignment/>
    </xf>
    <xf numFmtId="0" fontId="42" fillId="24" borderId="0" xfId="319" applyFont="1" applyFill="1" applyAlignment="1">
      <alignment horizontal="centerContinuous"/>
      <protection/>
    </xf>
    <xf numFmtId="0" fontId="3" fillId="24" borderId="0" xfId="319" applyFont="1" applyFill="1" applyAlignment="1" applyProtection="1">
      <alignment/>
      <protection/>
    </xf>
    <xf numFmtId="0" fontId="11" fillId="24" borderId="12" xfId="319" applyFont="1" applyFill="1" applyBorder="1" applyAlignment="1" applyProtection="1">
      <alignment horizontal="centerContinuous"/>
      <protection/>
    </xf>
    <xf numFmtId="0" fontId="11" fillId="24" borderId="16" xfId="319" applyFont="1" applyFill="1" applyBorder="1" applyAlignment="1" applyProtection="1">
      <alignment horizontal="centerContinuous"/>
      <protection/>
    </xf>
    <xf numFmtId="0" fontId="11" fillId="24" borderId="16" xfId="319" applyFont="1" applyFill="1" applyBorder="1" applyAlignment="1" applyProtection="1">
      <alignment horizontal="center"/>
      <protection/>
    </xf>
    <xf numFmtId="0" fontId="11" fillId="24" borderId="17" xfId="319" applyFont="1" applyFill="1" applyBorder="1" applyAlignment="1" applyProtection="1">
      <alignment horizontal="center"/>
      <protection/>
    </xf>
    <xf numFmtId="0" fontId="11" fillId="24" borderId="18" xfId="319" applyFont="1" applyFill="1" applyBorder="1" applyAlignment="1" applyProtection="1">
      <alignment horizontal="center"/>
      <protection/>
    </xf>
    <xf numFmtId="0" fontId="11" fillId="24" borderId="18" xfId="319" applyFont="1" applyFill="1" applyBorder="1" applyAlignment="1" applyProtection="1">
      <alignment horizontal="right"/>
      <protection/>
    </xf>
    <xf numFmtId="0" fontId="12" fillId="24" borderId="10" xfId="319" applyFont="1" applyFill="1" applyBorder="1">
      <alignment/>
      <protection/>
    </xf>
    <xf numFmtId="0" fontId="41" fillId="24" borderId="11" xfId="319" applyFont="1" applyFill="1" applyBorder="1">
      <alignment/>
      <protection/>
    </xf>
    <xf numFmtId="0" fontId="4" fillId="24" borderId="13" xfId="319" applyFont="1" applyFill="1" applyBorder="1" applyAlignment="1" applyProtection="1">
      <alignment horizontal="left"/>
      <protection/>
    </xf>
    <xf numFmtId="3" fontId="4" fillId="24" borderId="0" xfId="319" applyNumberFormat="1" applyFont="1" applyFill="1" applyBorder="1" applyProtection="1">
      <alignment/>
      <protection/>
    </xf>
    <xf numFmtId="0" fontId="12" fillId="24" borderId="13" xfId="319" applyFont="1" applyFill="1" applyBorder="1" applyAlignment="1" applyProtection="1">
      <alignment horizontal="left"/>
      <protection/>
    </xf>
    <xf numFmtId="3" fontId="12" fillId="24" borderId="0" xfId="319" applyNumberFormat="1" applyFont="1" applyFill="1" applyBorder="1" applyProtection="1">
      <alignment/>
      <protection/>
    </xf>
    <xf numFmtId="3" fontId="60" fillId="24" borderId="0" xfId="319" applyNumberFormat="1" applyFont="1" applyFill="1" applyBorder="1" applyProtection="1">
      <alignment/>
      <protection/>
    </xf>
    <xf numFmtId="3" fontId="41" fillId="24" borderId="0" xfId="319" applyNumberFormat="1" applyFont="1" applyFill="1">
      <alignment/>
      <protection/>
    </xf>
    <xf numFmtId="0" fontId="39" fillId="24" borderId="11" xfId="325" applyFont="1" applyFill="1" applyBorder="1" applyAlignment="1">
      <alignment horizontal="left" vertical="center" textRotation="180"/>
      <protection/>
    </xf>
    <xf numFmtId="0" fontId="3" fillId="24" borderId="13" xfId="319" applyFont="1" applyFill="1" applyBorder="1" applyAlignment="1" applyProtection="1">
      <alignment horizontal="left"/>
      <protection/>
    </xf>
    <xf numFmtId="3" fontId="42" fillId="24" borderId="0" xfId="319" applyNumberFormat="1" applyFont="1" applyFill="1" applyBorder="1" applyProtection="1">
      <alignment/>
      <protection/>
    </xf>
    <xf numFmtId="3" fontId="42" fillId="24" borderId="10" xfId="319" applyNumberFormat="1" applyFont="1" applyFill="1" applyBorder="1" applyProtection="1">
      <alignment/>
      <protection/>
    </xf>
    <xf numFmtId="0" fontId="11" fillId="24" borderId="12" xfId="319" applyFont="1" applyFill="1" applyBorder="1" applyAlignment="1" applyProtection="1">
      <alignment horizontal="left"/>
      <protection/>
    </xf>
    <xf numFmtId="3" fontId="43" fillId="24" borderId="16" xfId="319" applyNumberFormat="1" applyFont="1" applyFill="1" applyBorder="1" applyProtection="1">
      <alignment/>
      <protection/>
    </xf>
    <xf numFmtId="3" fontId="43" fillId="24" borderId="19" xfId="319" applyNumberFormat="1" applyFont="1" applyFill="1" applyBorder="1" applyProtection="1">
      <alignment/>
      <protection/>
    </xf>
    <xf numFmtId="0" fontId="11" fillId="24" borderId="13" xfId="319" applyFont="1" applyFill="1" applyBorder="1" applyAlignment="1" applyProtection="1">
      <alignment horizontal="left"/>
      <protection/>
    </xf>
    <xf numFmtId="3" fontId="56" fillId="24" borderId="0" xfId="319" applyNumberFormat="1" applyFont="1" applyFill="1" applyBorder="1" applyProtection="1">
      <alignment/>
      <protection/>
    </xf>
    <xf numFmtId="3" fontId="11" fillId="24" borderId="0" xfId="319" applyNumberFormat="1" applyFont="1" applyFill="1" applyBorder="1" applyProtection="1">
      <alignment/>
      <protection/>
    </xf>
    <xf numFmtId="0" fontId="43" fillId="24" borderId="17" xfId="319" applyFont="1" applyFill="1" applyBorder="1">
      <alignment/>
      <protection/>
    </xf>
    <xf numFmtId="0" fontId="43" fillId="24" borderId="18" xfId="319" applyFont="1" applyFill="1" applyBorder="1">
      <alignment/>
      <protection/>
    </xf>
    <xf numFmtId="0" fontId="43" fillId="24" borderId="20" xfId="319" applyFont="1" applyFill="1" applyBorder="1">
      <alignment/>
      <protection/>
    </xf>
    <xf numFmtId="3" fontId="61" fillId="24" borderId="0" xfId="0" applyNumberFormat="1" applyFont="1" applyFill="1" applyAlignment="1">
      <alignment/>
    </xf>
    <xf numFmtId="194" fontId="1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0" fontId="1" fillId="24" borderId="0" xfId="0" applyFont="1" applyFill="1" applyAlignment="1">
      <alignment/>
    </xf>
    <xf numFmtId="0" fontId="2" fillId="24" borderId="0" xfId="319" applyFont="1" applyFill="1" applyAlignment="1" applyProtection="1">
      <alignment horizontal="left"/>
      <protection/>
    </xf>
    <xf numFmtId="3" fontId="12" fillId="24" borderId="0" xfId="319" applyNumberFormat="1" applyFont="1" applyFill="1">
      <alignment/>
      <protection/>
    </xf>
    <xf numFmtId="0" fontId="6" fillId="24" borderId="0" xfId="319" applyFont="1" applyFill="1" applyAlignment="1" applyProtection="1">
      <alignment/>
      <protection/>
    </xf>
    <xf numFmtId="0" fontId="51" fillId="24" borderId="0" xfId="319" applyFont="1" applyFill="1" applyAlignment="1" applyProtection="1">
      <alignment/>
      <protection/>
    </xf>
    <xf numFmtId="0" fontId="8" fillId="24" borderId="0" xfId="319" applyFont="1" applyFill="1" applyBorder="1" applyAlignment="1" applyProtection="1">
      <alignment/>
      <protection/>
    </xf>
    <xf numFmtId="0" fontId="11" fillId="24" borderId="14" xfId="319" applyFont="1" applyFill="1" applyBorder="1" applyAlignment="1" applyProtection="1">
      <alignment horizontal="center"/>
      <protection/>
    </xf>
    <xf numFmtId="0" fontId="11" fillId="24" borderId="16" xfId="319" applyFont="1" applyFill="1" applyBorder="1" applyAlignment="1" applyProtection="1">
      <alignment/>
      <protection/>
    </xf>
    <xf numFmtId="0" fontId="11" fillId="24" borderId="16" xfId="319" applyFont="1" applyFill="1" applyBorder="1" applyAlignment="1" applyProtection="1">
      <alignment horizontal="right"/>
      <protection/>
    </xf>
    <xf numFmtId="0" fontId="11" fillId="24" borderId="15" xfId="319" applyFont="1" applyFill="1" applyBorder="1" applyAlignment="1" applyProtection="1">
      <alignment horizontal="center"/>
      <protection/>
    </xf>
    <xf numFmtId="0" fontId="11" fillId="24" borderId="18" xfId="319" applyFont="1" applyFill="1" applyBorder="1" applyAlignment="1" applyProtection="1">
      <alignment/>
      <protection/>
    </xf>
    <xf numFmtId="0" fontId="12" fillId="24" borderId="11" xfId="319" applyFont="1" applyFill="1" applyBorder="1">
      <alignment/>
      <protection/>
    </xf>
    <xf numFmtId="0" fontId="12" fillId="24" borderId="0" xfId="319" applyFont="1" applyFill="1" applyBorder="1" applyAlignment="1">
      <alignment/>
      <protection/>
    </xf>
    <xf numFmtId="0" fontId="4" fillId="24" borderId="11" xfId="319" applyFont="1" applyFill="1" applyBorder="1" applyAlignment="1" applyProtection="1">
      <alignment horizontal="center"/>
      <protection/>
    </xf>
    <xf numFmtId="0" fontId="45" fillId="24" borderId="0" xfId="319" applyFont="1" applyFill="1" applyBorder="1" applyAlignment="1" applyProtection="1">
      <alignment/>
      <protection/>
    </xf>
    <xf numFmtId="3" fontId="12" fillId="24" borderId="11" xfId="319" applyNumberFormat="1" applyFont="1" applyFill="1" applyBorder="1" applyProtection="1">
      <alignment/>
      <protection/>
    </xf>
    <xf numFmtId="3" fontId="12" fillId="24" borderId="13" xfId="319" applyNumberFormat="1" applyFont="1" applyFill="1" applyBorder="1" applyProtection="1">
      <alignment/>
      <protection/>
    </xf>
    <xf numFmtId="0" fontId="41" fillId="0" borderId="0" xfId="319">
      <alignment/>
      <protection/>
    </xf>
    <xf numFmtId="0" fontId="4" fillId="24" borderId="11" xfId="319" applyFont="1" applyFill="1" applyBorder="1" applyAlignment="1" applyProtection="1">
      <alignment horizontal="left"/>
      <protection/>
    </xf>
    <xf numFmtId="0" fontId="4" fillId="24" borderId="0" xfId="319" applyFont="1" applyFill="1" applyBorder="1" applyAlignment="1" applyProtection="1">
      <alignment/>
      <protection/>
    </xf>
    <xf numFmtId="3" fontId="42" fillId="24" borderId="11" xfId="319" applyNumberFormat="1" applyFont="1" applyFill="1" applyBorder="1" applyProtection="1">
      <alignment/>
      <protection/>
    </xf>
    <xf numFmtId="3" fontId="17" fillId="24" borderId="0" xfId="319" applyNumberFormat="1" applyFont="1" applyFill="1" applyBorder="1" applyProtection="1">
      <alignment/>
      <protection/>
    </xf>
    <xf numFmtId="3" fontId="42" fillId="24" borderId="13" xfId="319" applyNumberFormat="1" applyFont="1" applyFill="1" applyBorder="1" applyProtection="1">
      <alignment/>
      <protection/>
    </xf>
    <xf numFmtId="0" fontId="43" fillId="24" borderId="21" xfId="319" applyFont="1" applyFill="1" applyBorder="1" applyAlignment="1">
      <alignment vertical="center"/>
      <protection/>
    </xf>
    <xf numFmtId="0" fontId="43" fillId="24" borderId="22" xfId="319" applyFont="1" applyFill="1" applyBorder="1" applyAlignment="1">
      <alignment vertical="center"/>
      <protection/>
    </xf>
    <xf numFmtId="0" fontId="43" fillId="24" borderId="23" xfId="319" applyFont="1" applyFill="1" applyBorder="1" applyAlignment="1">
      <alignment vertical="center"/>
      <protection/>
    </xf>
    <xf numFmtId="0" fontId="11" fillId="24" borderId="11" xfId="319" applyFont="1" applyFill="1" applyBorder="1" applyAlignment="1">
      <alignment horizontal="center" vertical="center"/>
      <protection/>
    </xf>
    <xf numFmtId="3" fontId="11" fillId="24" borderId="0" xfId="319" applyNumberFormat="1" applyFont="1" applyFill="1" applyBorder="1" applyAlignment="1">
      <alignment vertical="center"/>
      <protection/>
    </xf>
    <xf numFmtId="3" fontId="11" fillId="24" borderId="11" xfId="319" applyNumberFormat="1" applyFont="1" applyFill="1" applyBorder="1" applyAlignment="1">
      <alignment vertical="center"/>
      <protection/>
    </xf>
    <xf numFmtId="3" fontId="11" fillId="24" borderId="13" xfId="319" applyNumberFormat="1" applyFont="1" applyFill="1" applyBorder="1" applyAlignment="1">
      <alignment vertical="center"/>
      <protection/>
    </xf>
    <xf numFmtId="0" fontId="43" fillId="24" borderId="24" xfId="319" applyFont="1" applyFill="1" applyBorder="1" applyAlignment="1">
      <alignment vertical="center"/>
      <protection/>
    </xf>
    <xf numFmtId="0" fontId="43" fillId="24" borderId="25" xfId="319" applyFont="1" applyFill="1" applyBorder="1" applyAlignment="1">
      <alignment vertical="center"/>
      <protection/>
    </xf>
    <xf numFmtId="0" fontId="11" fillId="24" borderId="25" xfId="319" applyFont="1" applyFill="1" applyBorder="1" applyAlignment="1" applyProtection="1">
      <alignment horizontal="left" vertical="center"/>
      <protection/>
    </xf>
    <xf numFmtId="0" fontId="11" fillId="24" borderId="26" xfId="319" applyFont="1" applyFill="1" applyBorder="1" applyAlignment="1" applyProtection="1">
      <alignment horizontal="left" vertical="center"/>
      <protection/>
    </xf>
    <xf numFmtId="0" fontId="86" fillId="24" borderId="0" xfId="319" applyFont="1" applyFill="1" applyAlignment="1" applyProtection="1">
      <alignment horizontal="left"/>
      <protection/>
    </xf>
    <xf numFmtId="0" fontId="87" fillId="24" borderId="0" xfId="319" applyFont="1" applyFill="1">
      <alignment/>
      <protection/>
    </xf>
    <xf numFmtId="0" fontId="1" fillId="24" borderId="0" xfId="319" applyFont="1" applyFill="1">
      <alignment/>
      <protection/>
    </xf>
    <xf numFmtId="0" fontId="88" fillId="24" borderId="0" xfId="319" applyFont="1" applyFill="1" applyAlignment="1" applyProtection="1">
      <alignment vertical="center"/>
      <protection/>
    </xf>
    <xf numFmtId="3" fontId="87" fillId="24" borderId="0" xfId="319" applyNumberFormat="1" applyFont="1" applyFill="1">
      <alignment/>
      <protection/>
    </xf>
    <xf numFmtId="3" fontId="62" fillId="24" borderId="0" xfId="319" applyNumberFormat="1" applyFont="1" applyFill="1">
      <alignment/>
      <protection/>
    </xf>
    <xf numFmtId="4" fontId="12" fillId="24" borderId="0" xfId="319" applyNumberFormat="1" applyFont="1" applyFill="1">
      <alignment/>
      <protection/>
    </xf>
    <xf numFmtId="3" fontId="5" fillId="24" borderId="11" xfId="319" applyNumberFormat="1" applyFont="1" applyFill="1" applyBorder="1" applyAlignment="1">
      <alignment vertical="center"/>
      <protection/>
    </xf>
    <xf numFmtId="3" fontId="5" fillId="24" borderId="0" xfId="319" applyNumberFormat="1" applyFont="1" applyFill="1" applyBorder="1" applyAlignment="1">
      <alignment vertical="center"/>
      <protection/>
    </xf>
    <xf numFmtId="3" fontId="8" fillId="24" borderId="0" xfId="319" applyNumberFormat="1" applyFont="1" applyFill="1" applyBorder="1" applyAlignment="1">
      <alignment vertical="center"/>
      <protection/>
    </xf>
    <xf numFmtId="0" fontId="5" fillId="24" borderId="0" xfId="0" applyFont="1" applyFill="1" applyAlignment="1" applyProtection="1">
      <alignment/>
      <protection locked="0"/>
    </xf>
    <xf numFmtId="0" fontId="63" fillId="24" borderId="0" xfId="0" applyFont="1" applyFill="1" applyAlignment="1" applyProtection="1">
      <alignment/>
      <protection locked="0"/>
    </xf>
    <xf numFmtId="0" fontId="64" fillId="24" borderId="0" xfId="0" applyFont="1" applyFill="1" applyAlignment="1" applyProtection="1">
      <alignment/>
      <protection locked="0"/>
    </xf>
    <xf numFmtId="0" fontId="13" fillId="24" borderId="0" xfId="0" applyFont="1" applyFill="1" applyAlignment="1" applyProtection="1">
      <alignment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89" fillId="24" borderId="0" xfId="0" applyFont="1" applyFill="1" applyAlignment="1">
      <alignment/>
    </xf>
    <xf numFmtId="0" fontId="0" fillId="24" borderId="14" xfId="0" applyFill="1" applyBorder="1" applyAlignment="1">
      <alignment/>
    </xf>
    <xf numFmtId="197" fontId="10" fillId="24" borderId="12" xfId="0" applyNumberFormat="1" applyFont="1" applyFill="1" applyBorder="1" applyAlignment="1" applyProtection="1">
      <alignment horizontal="center" vertical="center"/>
      <protection locked="0"/>
    </xf>
    <xf numFmtId="1" fontId="10" fillId="24" borderId="16" xfId="0" applyNumberFormat="1" applyFont="1" applyFill="1" applyBorder="1" applyAlignment="1" applyProtection="1">
      <alignment horizontal="center" vertical="center"/>
      <protection locked="0"/>
    </xf>
    <xf numFmtId="1" fontId="10" fillId="24" borderId="19" xfId="0" applyNumberFormat="1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>
      <alignment/>
    </xf>
    <xf numFmtId="197" fontId="11" fillId="24" borderId="13" xfId="0" applyNumberFormat="1" applyFont="1" applyFill="1" applyBorder="1" applyAlignment="1" applyProtection="1">
      <alignment horizontal="center" vertical="center"/>
      <protection locked="0"/>
    </xf>
    <xf numFmtId="190" fontId="11" fillId="24" borderId="0" xfId="0" applyNumberFormat="1" applyFont="1" applyFill="1" applyBorder="1" applyAlignment="1" applyProtection="1">
      <alignment horizontal="right" vertical="center" indent="1"/>
      <protection locked="0"/>
    </xf>
    <xf numFmtId="190" fontId="11" fillId="24" borderId="0" xfId="0" applyNumberFormat="1" applyFont="1" applyFill="1" applyBorder="1" applyAlignment="1" applyProtection="1">
      <alignment horizontal="center" vertical="center"/>
      <protection locked="0"/>
    </xf>
    <xf numFmtId="190" fontId="11" fillId="24" borderId="10" xfId="0" applyNumberFormat="1" applyFont="1" applyFill="1" applyBorder="1" applyAlignment="1" applyProtection="1">
      <alignment horizontal="right" vertical="center" indent="1"/>
      <protection locked="0"/>
    </xf>
    <xf numFmtId="0" fontId="85" fillId="24" borderId="0" xfId="0" applyFont="1" applyFill="1" applyAlignment="1">
      <alignment/>
    </xf>
    <xf numFmtId="0" fontId="0" fillId="24" borderId="15" xfId="0" applyFill="1" applyBorder="1" applyAlignment="1">
      <alignment/>
    </xf>
    <xf numFmtId="197" fontId="11" fillId="24" borderId="17" xfId="0" applyNumberFormat="1" applyFont="1" applyFill="1" applyBorder="1" applyAlignment="1" applyProtection="1">
      <alignment horizontal="center" vertical="center"/>
      <protection locked="0"/>
    </xf>
    <xf numFmtId="190" fontId="11" fillId="24" borderId="20" xfId="0" applyNumberFormat="1" applyFont="1" applyFill="1" applyBorder="1" applyAlignment="1" applyProtection="1">
      <alignment horizontal="right" vertical="center" indent="1"/>
      <protection locked="0"/>
    </xf>
    <xf numFmtId="197" fontId="12" fillId="24" borderId="13" xfId="0" applyNumberFormat="1" applyFont="1" applyFill="1" applyBorder="1" applyAlignment="1" applyProtection="1">
      <alignment horizontal="right"/>
      <protection locked="0"/>
    </xf>
    <xf numFmtId="0" fontId="4" fillId="25" borderId="13" xfId="0" applyFont="1" applyFill="1" applyBorder="1" applyAlignment="1" applyProtection="1">
      <alignment horizontal="left" vertical="center"/>
      <protection/>
    </xf>
    <xf numFmtId="3" fontId="4" fillId="24" borderId="0" xfId="0" applyNumberFormat="1" applyFont="1" applyFill="1" applyBorder="1" applyAlignment="1">
      <alignment horizontal="right" indent="1"/>
    </xf>
    <xf numFmtId="0" fontId="12" fillId="25" borderId="13" xfId="0" applyFont="1" applyFill="1" applyBorder="1" applyAlignment="1" applyProtection="1">
      <alignment horizontal="left" vertical="center"/>
      <protection/>
    </xf>
    <xf numFmtId="3" fontId="12" fillId="24" borderId="0" xfId="0" applyNumberFormat="1" applyFont="1" applyFill="1" applyBorder="1" applyAlignment="1" applyProtection="1">
      <alignment horizontal="right" indent="1"/>
      <protection locked="0"/>
    </xf>
    <xf numFmtId="3" fontId="12" fillId="24" borderId="13" xfId="0" applyNumberFormat="1" applyFont="1" applyFill="1" applyBorder="1" applyAlignment="1" applyProtection="1">
      <alignment horizontal="right" indent="1"/>
      <protection locked="0"/>
    </xf>
    <xf numFmtId="0" fontId="39" fillId="24" borderId="11" xfId="324" applyFont="1" applyFill="1" applyBorder="1" applyAlignment="1">
      <alignment horizontal="left" vertical="center" textRotation="180"/>
      <protection/>
    </xf>
    <xf numFmtId="3" fontId="53" fillId="24" borderId="0" xfId="0" applyNumberFormat="1" applyFont="1" applyFill="1" applyBorder="1" applyAlignment="1" applyProtection="1">
      <alignment horizontal="right" indent="1"/>
      <protection locked="0"/>
    </xf>
    <xf numFmtId="3" fontId="37" fillId="24" borderId="0" xfId="0" applyNumberFormat="1" applyFont="1" applyFill="1" applyBorder="1" applyAlignment="1" applyProtection="1">
      <alignment vertical="center"/>
      <protection locked="0"/>
    </xf>
    <xf numFmtId="3" fontId="4" fillId="24" borderId="11" xfId="0" applyNumberFormat="1" applyFont="1" applyFill="1" applyBorder="1" applyAlignment="1">
      <alignment horizontal="right" indent="1"/>
    </xf>
    <xf numFmtId="3" fontId="17" fillId="24" borderId="0" xfId="0" applyNumberFormat="1" applyFont="1" applyFill="1" applyBorder="1" applyAlignment="1">
      <alignment horizontal="right" indent="1"/>
    </xf>
    <xf numFmtId="3" fontId="17" fillId="24" borderId="13" xfId="0" applyNumberFormat="1" applyFont="1" applyFill="1" applyBorder="1" applyAlignment="1">
      <alignment horizontal="right" indent="1"/>
    </xf>
    <xf numFmtId="0" fontId="17" fillId="24" borderId="13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89" fillId="24" borderId="0" xfId="0" applyFont="1" applyFill="1" applyBorder="1" applyAlignment="1">
      <alignment/>
    </xf>
    <xf numFmtId="0" fontId="39" fillId="24" borderId="0" xfId="324" applyFont="1" applyFill="1" applyBorder="1" applyAlignment="1">
      <alignment horizontal="left" vertical="center" textRotation="180"/>
      <protection/>
    </xf>
    <xf numFmtId="0" fontId="7" fillId="24" borderId="0" xfId="319" applyFont="1" applyFill="1" applyBorder="1" applyAlignment="1" applyProtection="1">
      <alignment/>
      <protection locked="0"/>
    </xf>
    <xf numFmtId="0" fontId="2" fillId="0" borderId="0" xfId="323" applyFont="1" applyAlignment="1">
      <alignment horizontal="left" vertical="center"/>
      <protection/>
    </xf>
    <xf numFmtId="0" fontId="1" fillId="0" borderId="0" xfId="323" applyFont="1" applyAlignment="1">
      <alignment vertical="center"/>
      <protection/>
    </xf>
    <xf numFmtId="0" fontId="17" fillId="0" borderId="0" xfId="323" applyFont="1" applyAlignment="1">
      <alignment vertical="center"/>
      <protection/>
    </xf>
    <xf numFmtId="0" fontId="8" fillId="0" borderId="0" xfId="323" applyFont="1" applyAlignment="1">
      <alignment vertical="center"/>
      <protection/>
    </xf>
    <xf numFmtId="0" fontId="1" fillId="0" borderId="0" xfId="324" applyFont="1" applyFill="1" applyAlignment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90" fillId="0" borderId="27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28" xfId="0" applyFont="1" applyFill="1" applyBorder="1" applyAlignment="1">
      <alignment horizontal="center" vertical="center"/>
    </xf>
    <xf numFmtId="0" fontId="90" fillId="0" borderId="27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left" vertical="center" indent="1"/>
    </xf>
    <xf numFmtId="203" fontId="77" fillId="0" borderId="0" xfId="301" applyNumberFormat="1" applyFont="1" applyFill="1" applyBorder="1" applyAlignment="1">
      <alignment vertical="center"/>
    </xf>
    <xf numFmtId="181" fontId="77" fillId="0" borderId="28" xfId="347" applyNumberFormat="1" applyFont="1" applyFill="1" applyBorder="1" applyAlignment="1">
      <alignment horizontal="center" vertical="center"/>
    </xf>
    <xf numFmtId="0" fontId="90" fillId="0" borderId="29" xfId="0" applyFont="1" applyFill="1" applyBorder="1" applyAlignment="1">
      <alignment horizontal="center" vertical="center"/>
    </xf>
    <xf numFmtId="203" fontId="90" fillId="0" borderId="30" xfId="301" applyNumberFormat="1" applyFont="1" applyFill="1" applyBorder="1" applyAlignment="1">
      <alignment vertical="center"/>
    </xf>
    <xf numFmtId="181" fontId="90" fillId="0" borderId="31" xfId="347" applyNumberFormat="1" applyFont="1" applyFill="1" applyBorder="1" applyAlignment="1">
      <alignment horizontal="center" vertical="center"/>
    </xf>
    <xf numFmtId="180" fontId="90" fillId="0" borderId="0" xfId="301" applyNumberFormat="1" applyFont="1" applyFill="1" applyBorder="1" applyAlignment="1">
      <alignment vertical="center"/>
    </xf>
    <xf numFmtId="181" fontId="90" fillId="0" borderId="0" xfId="347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right" vertical="center"/>
    </xf>
    <xf numFmtId="182" fontId="77" fillId="0" borderId="0" xfId="301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/>
    </xf>
    <xf numFmtId="182" fontId="77" fillId="0" borderId="0" xfId="301" applyNumberFormat="1" applyFont="1" applyFill="1" applyBorder="1" applyAlignment="1">
      <alignment horizontal="right" vertical="justify"/>
    </xf>
    <xf numFmtId="182" fontId="77" fillId="0" borderId="0" xfId="0" applyNumberFormat="1" applyFont="1" applyFill="1" applyBorder="1" applyAlignment="1">
      <alignment vertical="center"/>
    </xf>
    <xf numFmtId="0" fontId="91" fillId="0" borderId="0" xfId="290" applyFont="1" applyAlignment="1" applyProtection="1">
      <alignment/>
      <protection/>
    </xf>
    <xf numFmtId="0" fontId="92" fillId="0" borderId="0" xfId="319" applyFont="1" applyFill="1">
      <alignment/>
      <protection/>
    </xf>
    <xf numFmtId="0" fontId="80" fillId="0" borderId="0" xfId="319" applyFont="1" applyFill="1">
      <alignment/>
      <protection/>
    </xf>
    <xf numFmtId="0" fontId="79" fillId="0" borderId="0" xfId="319" applyFont="1" applyFill="1">
      <alignment/>
      <protection/>
    </xf>
    <xf numFmtId="0" fontId="4" fillId="24" borderId="11" xfId="319" applyFont="1" applyFill="1" applyBorder="1" applyAlignment="1">
      <alignment horizontal="right"/>
      <protection/>
    </xf>
    <xf numFmtId="3" fontId="4" fillId="24" borderId="13" xfId="319" applyNumberFormat="1" applyFont="1" applyFill="1" applyBorder="1" applyAlignment="1" applyProtection="1">
      <alignment horizontal="right" indent="1"/>
      <protection/>
    </xf>
    <xf numFmtId="3" fontId="12" fillId="24" borderId="13" xfId="319" applyNumberFormat="1" applyFont="1" applyFill="1" applyBorder="1" applyAlignment="1" applyProtection="1">
      <alignment horizontal="right" indent="1"/>
      <protection/>
    </xf>
    <xf numFmtId="0" fontId="20" fillId="24" borderId="0" xfId="319" applyFont="1" applyFill="1" applyAlignment="1" applyProtection="1">
      <alignment vertical="center"/>
      <protection/>
    </xf>
    <xf numFmtId="0" fontId="17" fillId="24" borderId="0" xfId="319" applyFont="1" applyFill="1" applyAlignment="1" applyProtection="1">
      <alignment/>
      <protection/>
    </xf>
    <xf numFmtId="0" fontId="12" fillId="24" borderId="0" xfId="319" applyFont="1" applyFill="1" applyAlignment="1">
      <alignment vertical="center"/>
      <protection/>
    </xf>
    <xf numFmtId="0" fontId="12" fillId="24" borderId="0" xfId="319" applyFont="1" applyFill="1" applyBorder="1" applyAlignment="1">
      <alignment vertical="center"/>
      <protection/>
    </xf>
    <xf numFmtId="1" fontId="41" fillId="24" borderId="0" xfId="319" applyNumberFormat="1" applyFill="1">
      <alignment/>
      <protection/>
    </xf>
    <xf numFmtId="3" fontId="17" fillId="24" borderId="0" xfId="319" applyNumberFormat="1" applyFont="1" applyFill="1" applyBorder="1" applyAlignment="1" applyProtection="1">
      <alignment horizontal="right" vertical="center"/>
      <protection/>
    </xf>
    <xf numFmtId="0" fontId="43" fillId="24" borderId="17" xfId="319" applyFont="1" applyFill="1" applyBorder="1" applyAlignment="1">
      <alignment vertical="center"/>
      <protection/>
    </xf>
    <xf numFmtId="0" fontId="43" fillId="24" borderId="18" xfId="319" applyFont="1" applyFill="1" applyBorder="1" applyAlignment="1">
      <alignment horizontal="right" vertical="center"/>
      <protection/>
    </xf>
    <xf numFmtId="0" fontId="11" fillId="24" borderId="0" xfId="319" applyFont="1" applyFill="1" applyBorder="1" applyAlignment="1" applyProtection="1">
      <alignment horizontal="center" vertical="center"/>
      <protection/>
    </xf>
    <xf numFmtId="0" fontId="17" fillId="24" borderId="0" xfId="319" applyFont="1" applyFill="1" applyBorder="1" applyAlignment="1" applyProtection="1">
      <alignment/>
      <protection/>
    </xf>
    <xf numFmtId="0" fontId="17" fillId="24" borderId="0" xfId="319" applyFont="1" applyFill="1" applyBorder="1" applyAlignment="1" applyProtection="1">
      <alignment vertical="center"/>
      <protection/>
    </xf>
    <xf numFmtId="3" fontId="11" fillId="24" borderId="13" xfId="319" applyNumberFormat="1" applyFont="1" applyFill="1" applyBorder="1" applyAlignment="1" applyProtection="1">
      <alignment horizontal="right" indent="1"/>
      <protection/>
    </xf>
    <xf numFmtId="0" fontId="12" fillId="24" borderId="0" xfId="319" applyFont="1" applyFill="1" applyAlignment="1">
      <alignment/>
      <protection/>
    </xf>
    <xf numFmtId="0" fontId="8" fillId="24" borderId="0" xfId="319" applyFont="1" applyFill="1" applyAlignment="1" applyProtection="1">
      <alignment horizontal="left"/>
      <protection/>
    </xf>
    <xf numFmtId="0" fontId="40" fillId="24" borderId="0" xfId="319" applyFont="1" applyFill="1" applyAlignment="1" applyProtection="1">
      <alignment vertical="center"/>
      <protection/>
    </xf>
    <xf numFmtId="3" fontId="11" fillId="24" borderId="17" xfId="0" applyNumberFormat="1" applyFont="1" applyFill="1" applyBorder="1" applyAlignment="1" applyProtection="1">
      <alignment horizontal="left" vertical="center"/>
      <protection locked="0"/>
    </xf>
    <xf numFmtId="0" fontId="17" fillId="24" borderId="0" xfId="319" applyFont="1" applyFill="1" applyAlignment="1" applyProtection="1">
      <alignment vertical="center"/>
      <protection/>
    </xf>
    <xf numFmtId="0" fontId="17" fillId="24" borderId="0" xfId="319" applyFont="1" applyFill="1" applyAlignment="1" applyProtection="1">
      <alignment horizontal="left"/>
      <protection/>
    </xf>
    <xf numFmtId="0" fontId="12" fillId="24" borderId="0" xfId="319" applyFont="1" applyFill="1" applyBorder="1" applyAlignment="1" applyProtection="1">
      <alignment horizontal="left" vertical="center"/>
      <protection/>
    </xf>
    <xf numFmtId="3" fontId="12" fillId="24" borderId="0" xfId="319" applyNumberFormat="1" applyFont="1" applyFill="1" applyBorder="1" applyAlignment="1" applyProtection="1">
      <alignment horizontal="right" vertical="center"/>
      <protection/>
    </xf>
    <xf numFmtId="0" fontId="66" fillId="24" borderId="0" xfId="319" applyFont="1" applyFill="1" applyAlignment="1" applyProtection="1">
      <alignment horizontal="centerContinuous"/>
      <protection/>
    </xf>
    <xf numFmtId="3" fontId="8" fillId="24" borderId="0" xfId="319" applyNumberFormat="1" applyFont="1" applyFill="1" applyBorder="1" applyAlignment="1" applyProtection="1">
      <alignment vertical="center"/>
      <protection/>
    </xf>
    <xf numFmtId="15" fontId="11" fillId="24" borderId="18" xfId="319" applyNumberFormat="1" applyFont="1" applyFill="1" applyBorder="1" applyAlignment="1" applyProtection="1">
      <alignment horizontal="right" vertical="center"/>
      <protection/>
    </xf>
    <xf numFmtId="0" fontId="12" fillId="24" borderId="10" xfId="319" applyFont="1" applyFill="1" applyBorder="1" applyAlignment="1">
      <alignment vertical="center"/>
      <protection/>
    </xf>
    <xf numFmtId="0" fontId="4" fillId="24" borderId="13" xfId="319" applyFont="1" applyFill="1" applyBorder="1" applyAlignment="1" applyProtection="1">
      <alignment horizontal="left" vertical="center"/>
      <protection/>
    </xf>
    <xf numFmtId="3" fontId="4" fillId="24" borderId="11" xfId="319" applyNumberFormat="1" applyFont="1" applyFill="1" applyBorder="1" applyAlignment="1">
      <alignment vertical="center"/>
      <protection/>
    </xf>
    <xf numFmtId="3" fontId="4" fillId="24" borderId="0" xfId="319" applyNumberFormat="1" applyFont="1" applyFill="1" applyBorder="1" applyAlignment="1">
      <alignment vertical="center"/>
      <protection/>
    </xf>
    <xf numFmtId="3" fontId="4" fillId="24" borderId="10" xfId="319" applyNumberFormat="1" applyFont="1" applyFill="1" applyBorder="1" applyAlignment="1">
      <alignment vertical="center"/>
      <protection/>
    </xf>
    <xf numFmtId="0" fontId="8" fillId="24" borderId="13" xfId="319" applyFont="1" applyFill="1" applyBorder="1" applyAlignment="1">
      <alignment vertical="center"/>
      <protection/>
    </xf>
    <xf numFmtId="3" fontId="8" fillId="24" borderId="11" xfId="319" applyNumberFormat="1" applyFont="1" applyFill="1" applyBorder="1" applyAlignment="1">
      <alignment vertical="center"/>
      <protection/>
    </xf>
    <xf numFmtId="3" fontId="8" fillId="24" borderId="10" xfId="319" applyNumberFormat="1" applyFont="1" applyFill="1" applyBorder="1" applyAlignment="1">
      <alignment vertical="center"/>
      <protection/>
    </xf>
    <xf numFmtId="0" fontId="17" fillId="24" borderId="13" xfId="319" applyFont="1" applyFill="1" applyBorder="1" applyAlignment="1" applyProtection="1">
      <alignment horizontal="left" vertical="center"/>
      <protection/>
    </xf>
    <xf numFmtId="3" fontId="17" fillId="24" borderId="11" xfId="319" applyNumberFormat="1" applyFont="1" applyFill="1" applyBorder="1" applyAlignment="1" applyProtection="1">
      <alignment horizontal="right" vertical="center"/>
      <protection/>
    </xf>
    <xf numFmtId="3" fontId="17" fillId="24" borderId="10" xfId="319" applyNumberFormat="1" applyFont="1" applyFill="1" applyBorder="1" applyAlignment="1" applyProtection="1">
      <alignment horizontal="right" vertical="center"/>
      <protection/>
    </xf>
    <xf numFmtId="4" fontId="41" fillId="24" borderId="0" xfId="319" applyNumberFormat="1" applyFont="1" applyFill="1">
      <alignment/>
      <protection/>
    </xf>
    <xf numFmtId="0" fontId="8" fillId="24" borderId="13" xfId="319" applyFont="1" applyFill="1" applyBorder="1" applyAlignment="1" applyProtection="1">
      <alignment horizontal="left" vertical="center"/>
      <protection/>
    </xf>
    <xf numFmtId="3" fontId="55" fillId="24" borderId="0" xfId="319" applyNumberFormat="1" applyFont="1" applyFill="1" applyBorder="1" applyAlignment="1" applyProtection="1">
      <alignment horizontal="center" vertical="center"/>
      <protection/>
    </xf>
    <xf numFmtId="3" fontId="54" fillId="24" borderId="0" xfId="319" applyNumberFormat="1" applyFont="1" applyFill="1" applyBorder="1" applyAlignment="1" applyProtection="1">
      <alignment horizontal="center" vertical="center"/>
      <protection/>
    </xf>
    <xf numFmtId="0" fontId="93" fillId="24" borderId="11" xfId="325" applyFont="1" applyFill="1" applyBorder="1" applyAlignment="1">
      <alignment vertical="center" textRotation="180"/>
      <protection/>
    </xf>
    <xf numFmtId="49" fontId="8" fillId="24" borderId="13" xfId="319" applyNumberFormat="1" applyFont="1" applyFill="1" applyBorder="1" applyAlignment="1">
      <alignment vertical="center"/>
      <protection/>
    </xf>
    <xf numFmtId="0" fontId="5" fillId="24" borderId="13" xfId="319" applyFont="1" applyFill="1" applyBorder="1" applyAlignment="1">
      <alignment vertical="center"/>
      <protection/>
    </xf>
    <xf numFmtId="3" fontId="43" fillId="24" borderId="14" xfId="319" applyNumberFormat="1" applyFont="1" applyFill="1" applyBorder="1" applyAlignment="1">
      <alignment horizontal="right" vertical="center"/>
      <protection/>
    </xf>
    <xf numFmtId="3" fontId="43" fillId="24" borderId="16" xfId="319" applyNumberFormat="1" applyFont="1" applyFill="1" applyBorder="1" applyAlignment="1">
      <alignment horizontal="right" vertical="center"/>
      <protection/>
    </xf>
    <xf numFmtId="0" fontId="43" fillId="24" borderId="19" xfId="319" applyFont="1" applyFill="1" applyBorder="1" applyAlignment="1">
      <alignment horizontal="right" vertical="center"/>
      <protection/>
    </xf>
    <xf numFmtId="0" fontId="56" fillId="25" borderId="13" xfId="319" applyFont="1" applyFill="1" applyBorder="1" applyAlignment="1" applyProtection="1">
      <alignment horizontal="left" vertical="center"/>
      <protection/>
    </xf>
    <xf numFmtId="3" fontId="56" fillId="24" borderId="0" xfId="319" applyNumberFormat="1" applyFont="1" applyFill="1" applyBorder="1" applyAlignment="1">
      <alignment horizontal="right" vertical="center"/>
      <protection/>
    </xf>
    <xf numFmtId="3" fontId="11" fillId="24" borderId="12" xfId="0" applyNumberFormat="1" applyFont="1" applyFill="1" applyBorder="1" applyAlignment="1" applyProtection="1">
      <alignment horizontal="left" vertical="center"/>
      <protection locked="0"/>
    </xf>
    <xf numFmtId="3" fontId="11" fillId="24" borderId="15" xfId="0" applyNumberFormat="1" applyFont="1" applyFill="1" applyBorder="1" applyAlignment="1" applyProtection="1">
      <alignment horizontal="left" vertical="center"/>
      <protection locked="0"/>
    </xf>
    <xf numFmtId="0" fontId="11" fillId="25" borderId="13" xfId="319" applyFont="1" applyFill="1" applyBorder="1" applyAlignment="1" applyProtection="1">
      <alignment horizontal="left" vertical="center"/>
      <protection/>
    </xf>
    <xf numFmtId="3" fontId="11" fillId="24" borderId="11" xfId="319" applyNumberFormat="1" applyFont="1" applyFill="1" applyBorder="1" applyAlignment="1">
      <alignment horizontal="right" vertical="center"/>
      <protection/>
    </xf>
    <xf numFmtId="3" fontId="11" fillId="24" borderId="0" xfId="319" applyNumberFormat="1" applyFont="1" applyFill="1" applyBorder="1" applyAlignment="1">
      <alignment horizontal="right" vertical="center"/>
      <protection/>
    </xf>
    <xf numFmtId="3" fontId="43" fillId="24" borderId="15" xfId="319" applyNumberFormat="1" applyFont="1" applyFill="1" applyBorder="1" applyAlignment="1">
      <alignment horizontal="right" vertical="center"/>
      <protection/>
    </xf>
    <xf numFmtId="3" fontId="43" fillId="24" borderId="18" xfId="319" applyNumberFormat="1" applyFont="1" applyFill="1" applyBorder="1" applyAlignment="1">
      <alignment horizontal="right" vertical="center"/>
      <protection/>
    </xf>
    <xf numFmtId="0" fontId="43" fillId="24" borderId="32" xfId="319" applyFont="1" applyFill="1" applyBorder="1" applyAlignment="1">
      <alignment horizontal="right" vertical="center"/>
      <protection/>
    </xf>
    <xf numFmtId="190" fontId="17" fillId="24" borderId="0" xfId="319" applyNumberFormat="1" applyFont="1" applyFill="1">
      <alignment/>
      <protection/>
    </xf>
    <xf numFmtId="190" fontId="12" fillId="24" borderId="0" xfId="319" applyNumberFormat="1" applyFont="1" applyFill="1">
      <alignment/>
      <protection/>
    </xf>
    <xf numFmtId="0" fontId="11" fillId="24" borderId="14" xfId="319" applyFont="1" applyFill="1" applyBorder="1" applyAlignment="1" applyProtection="1">
      <alignment horizontal="centerContinuous"/>
      <protection/>
    </xf>
    <xf numFmtId="0" fontId="11" fillId="24" borderId="16" xfId="319" applyFont="1" applyFill="1" applyBorder="1" applyAlignment="1" applyProtection="1">
      <alignment horizontal="left"/>
      <protection/>
    </xf>
    <xf numFmtId="0" fontId="11" fillId="24" borderId="17" xfId="319" applyFont="1" applyFill="1" applyBorder="1" applyAlignment="1" applyProtection="1">
      <alignment horizontal="centerContinuous"/>
      <protection/>
    </xf>
    <xf numFmtId="0" fontId="11" fillId="24" borderId="18" xfId="319" applyFont="1" applyFill="1" applyBorder="1" applyAlignment="1" applyProtection="1">
      <alignment horizontal="right" vertical="center"/>
      <protection/>
    </xf>
    <xf numFmtId="1" fontId="11" fillId="24" borderId="18" xfId="319" applyNumberFormat="1" applyFont="1" applyFill="1" applyBorder="1" applyAlignment="1" applyProtection="1">
      <alignment horizontal="right" vertical="center"/>
      <protection/>
    </xf>
    <xf numFmtId="0" fontId="11" fillId="24" borderId="15" xfId="319" applyFont="1" applyFill="1" applyBorder="1" applyAlignment="1" applyProtection="1">
      <alignment horizontal="right" vertical="center"/>
      <protection/>
    </xf>
    <xf numFmtId="1" fontId="11" fillId="24" borderId="17" xfId="319" applyNumberFormat="1" applyFont="1" applyFill="1" applyBorder="1" applyAlignment="1" applyProtection="1">
      <alignment horizontal="right" vertical="center"/>
      <protection/>
    </xf>
    <xf numFmtId="0" fontId="4" fillId="24" borderId="11" xfId="319" applyFont="1" applyFill="1" applyBorder="1" applyAlignment="1" applyProtection="1">
      <alignment/>
      <protection/>
    </xf>
    <xf numFmtId="0" fontId="4" fillId="24" borderId="13" xfId="319" applyFont="1" applyFill="1" applyBorder="1" applyAlignment="1" applyProtection="1">
      <alignment horizontal="center"/>
      <protection/>
    </xf>
    <xf numFmtId="0" fontId="4" fillId="24" borderId="11" xfId="319" applyFont="1" applyFill="1" applyBorder="1" applyAlignment="1" applyProtection="1">
      <alignment horizontal="left" indent="1"/>
      <protection/>
    </xf>
    <xf numFmtId="4" fontId="41" fillId="24" borderId="0" xfId="319" applyNumberFormat="1" applyFill="1">
      <alignment/>
      <protection/>
    </xf>
    <xf numFmtId="0" fontId="45" fillId="24" borderId="11" xfId="319" applyFont="1" applyFill="1" applyBorder="1" applyAlignment="1" applyProtection="1">
      <alignment horizontal="center"/>
      <protection/>
    </xf>
    <xf numFmtId="0" fontId="45" fillId="24" borderId="13" xfId="319" applyFont="1" applyFill="1" applyBorder="1" applyAlignment="1" applyProtection="1">
      <alignment horizontal="center"/>
      <protection/>
    </xf>
    <xf numFmtId="0" fontId="43" fillId="24" borderId="16" xfId="319" applyFont="1" applyFill="1" applyBorder="1" applyAlignment="1">
      <alignment vertical="center"/>
      <protection/>
    </xf>
    <xf numFmtId="0" fontId="11" fillId="24" borderId="18" xfId="319" applyFont="1" applyFill="1" applyBorder="1" applyAlignment="1" applyProtection="1">
      <alignment horizontal="centerContinuous"/>
      <protection/>
    </xf>
    <xf numFmtId="0" fontId="11" fillId="24" borderId="18" xfId="319" applyFont="1" applyFill="1" applyBorder="1" applyAlignment="1" applyProtection="1">
      <alignment horizontal="left"/>
      <protection/>
    </xf>
    <xf numFmtId="1" fontId="11" fillId="24" borderId="0" xfId="319" applyNumberFormat="1" applyFont="1" applyFill="1" applyBorder="1" applyAlignment="1" applyProtection="1">
      <alignment horizontal="center" vertical="center"/>
      <protection/>
    </xf>
    <xf numFmtId="0" fontId="4" fillId="24" borderId="10" xfId="319" applyFont="1" applyFill="1" applyBorder="1" applyAlignment="1" applyProtection="1">
      <alignment horizontal="center"/>
      <protection/>
    </xf>
    <xf numFmtId="0" fontId="4" fillId="24" borderId="0" xfId="319" applyFont="1" applyFill="1" applyBorder="1" applyAlignment="1" applyProtection="1">
      <alignment horizontal="center"/>
      <protection/>
    </xf>
    <xf numFmtId="4" fontId="12" fillId="24" borderId="0" xfId="319" applyNumberFormat="1" applyFont="1" applyFill="1" applyBorder="1" applyProtection="1">
      <alignment/>
      <protection/>
    </xf>
    <xf numFmtId="0" fontId="45" fillId="24" borderId="10" xfId="319" applyFont="1" applyFill="1" applyBorder="1" applyAlignment="1" applyProtection="1">
      <alignment horizontal="center"/>
      <protection/>
    </xf>
    <xf numFmtId="0" fontId="11" fillId="24" borderId="33" xfId="319" applyFont="1" applyFill="1" applyBorder="1" applyAlignment="1" applyProtection="1">
      <alignment horizontal="center"/>
      <protection/>
    </xf>
    <xf numFmtId="0" fontId="39" fillId="24" borderId="0" xfId="324" applyFont="1" applyFill="1" applyBorder="1" applyAlignment="1">
      <alignment horizontal="left" vertical="center" textRotation="180"/>
      <protection/>
    </xf>
    <xf numFmtId="3" fontId="11" fillId="24" borderId="14" xfId="0" applyNumberFormat="1" applyFont="1" applyFill="1" applyBorder="1" applyAlignment="1" applyProtection="1">
      <alignment horizontal="left" vertical="center"/>
      <protection locked="0"/>
    </xf>
    <xf numFmtId="0" fontId="43" fillId="24" borderId="0" xfId="319" applyFont="1" applyFill="1" applyBorder="1" applyAlignment="1">
      <alignment vertical="center"/>
      <protection/>
    </xf>
    <xf numFmtId="0" fontId="94" fillId="0" borderId="0" xfId="323" applyFont="1" applyAlignment="1">
      <alignment vertical="center"/>
      <protection/>
    </xf>
    <xf numFmtId="0" fontId="12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3" fontId="53" fillId="25" borderId="0" xfId="0" applyNumberFormat="1" applyFont="1" applyFill="1" applyBorder="1" applyAlignment="1" applyProtection="1">
      <alignment vertical="center"/>
      <protection/>
    </xf>
    <xf numFmtId="3" fontId="4" fillId="25" borderId="0" xfId="0" applyNumberFormat="1" applyFont="1" applyFill="1" applyBorder="1" applyAlignment="1" applyProtection="1">
      <alignment vertical="center"/>
      <protection/>
    </xf>
    <xf numFmtId="3" fontId="17" fillId="25" borderId="0" xfId="0" applyNumberFormat="1" applyFont="1" applyFill="1" applyBorder="1" applyAlignment="1" applyProtection="1">
      <alignment vertical="center"/>
      <protection/>
    </xf>
    <xf numFmtId="3" fontId="12" fillId="25" borderId="0" xfId="0" applyNumberFormat="1" applyFont="1" applyFill="1" applyBorder="1" applyAlignment="1" applyProtection="1">
      <alignment vertical="center"/>
      <protection/>
    </xf>
    <xf numFmtId="3" fontId="53" fillId="25" borderId="0" xfId="0" applyNumberFormat="1" applyFont="1" applyFill="1" applyBorder="1" applyAlignment="1" applyProtection="1">
      <alignment/>
      <protection/>
    </xf>
    <xf numFmtId="3" fontId="14" fillId="25" borderId="16" xfId="0" applyNumberFormat="1" applyFont="1" applyFill="1" applyBorder="1" applyAlignment="1" applyProtection="1">
      <alignment vertical="center"/>
      <protection/>
    </xf>
    <xf numFmtId="0" fontId="45" fillId="25" borderId="0" xfId="0" applyFont="1" applyFill="1" applyBorder="1" applyAlignment="1">
      <alignment horizontal="left" vertical="center"/>
    </xf>
    <xf numFmtId="0" fontId="14" fillId="25" borderId="0" xfId="0" applyFont="1" applyFill="1" applyBorder="1" applyAlignment="1">
      <alignment vertical="center"/>
    </xf>
    <xf numFmtId="190" fontId="17" fillId="24" borderId="0" xfId="0" applyNumberFormat="1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7" fillId="0" borderId="0" xfId="323" applyFont="1" applyAlignment="1">
      <alignment vertical="top"/>
      <protection/>
    </xf>
    <xf numFmtId="0" fontId="8" fillId="0" borderId="0" xfId="323" applyFont="1" applyAlignment="1">
      <alignment vertical="top"/>
      <protection/>
    </xf>
    <xf numFmtId="184" fontId="14" fillId="24" borderId="10" xfId="323" applyNumberFormat="1" applyFont="1" applyFill="1" applyBorder="1" applyAlignment="1">
      <alignment horizontal="left" vertical="center"/>
      <protection/>
    </xf>
    <xf numFmtId="185" fontId="12" fillId="24" borderId="13" xfId="323" applyNumberFormat="1" applyFont="1" applyFill="1" applyBorder="1" applyAlignment="1">
      <alignment vertical="center"/>
      <protection/>
    </xf>
    <xf numFmtId="0" fontId="11" fillId="24" borderId="34" xfId="0" applyFont="1" applyFill="1" applyBorder="1" applyAlignment="1" applyProtection="1">
      <alignment horizontal="center" vertical="center"/>
      <protection/>
    </xf>
    <xf numFmtId="0" fontId="12" fillId="24" borderId="11" xfId="0" applyFont="1" applyFill="1" applyBorder="1" applyAlignment="1">
      <alignment horizontal="left" indent="2"/>
    </xf>
    <xf numFmtId="184" fontId="11" fillId="24" borderId="10" xfId="323" applyNumberFormat="1" applyFont="1" applyFill="1" applyBorder="1" applyAlignment="1" quotePrefix="1">
      <alignment horizontal="left"/>
      <protection/>
    </xf>
    <xf numFmtId="184" fontId="10" fillId="24" borderId="10" xfId="323" applyNumberFormat="1" applyFont="1" applyFill="1" applyBorder="1" applyAlignment="1" quotePrefix="1">
      <alignment horizontal="left" vertical="top"/>
      <protection/>
    </xf>
    <xf numFmtId="184" fontId="13" fillId="24" borderId="10" xfId="323" applyNumberFormat="1" applyFont="1" applyFill="1" applyBorder="1" applyAlignment="1" quotePrefix="1">
      <alignment horizontal="left" vertical="center" indent="1"/>
      <protection/>
    </xf>
    <xf numFmtId="181" fontId="12" fillId="24" borderId="13" xfId="0" applyNumberFormat="1" applyFont="1" applyFill="1" applyBorder="1" applyAlignment="1">
      <alignment horizontal="right" indent="2"/>
    </xf>
    <xf numFmtId="0" fontId="4" fillId="0" borderId="0" xfId="0" applyFont="1" applyFill="1" applyAlignment="1">
      <alignment vertical="center"/>
    </xf>
    <xf numFmtId="0" fontId="4" fillId="24" borderId="0" xfId="0" applyFont="1" applyFill="1" applyBorder="1" applyAlignment="1">
      <alignment horizontal="left" indent="1"/>
    </xf>
    <xf numFmtId="0" fontId="5" fillId="24" borderId="0" xfId="0" applyFont="1" applyFill="1" applyBorder="1" applyAlignment="1">
      <alignment horizontal="left" indent="1"/>
    </xf>
    <xf numFmtId="0" fontId="11" fillId="24" borderId="13" xfId="0" applyFont="1" applyFill="1" applyBorder="1" applyAlignment="1" applyProtection="1">
      <alignment horizontal="center" vertical="center"/>
      <protection/>
    </xf>
    <xf numFmtId="0" fontId="11" fillId="24" borderId="16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Alignment="1" applyProtection="1">
      <alignment vertical="center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1" fillId="24" borderId="11" xfId="0" applyFont="1" applyFill="1" applyBorder="1" applyAlignment="1" applyProtection="1">
      <alignment horizontal="left" indent="2"/>
      <protection/>
    </xf>
    <xf numFmtId="0" fontId="12" fillId="24" borderId="11" xfId="0" applyFont="1" applyFill="1" applyBorder="1" applyAlignment="1">
      <alignment horizontal="left" indent="4"/>
    </xf>
    <xf numFmtId="0" fontId="11" fillId="24" borderId="11" xfId="0" applyFont="1" applyFill="1" applyBorder="1" applyAlignment="1">
      <alignment horizontal="left" indent="1"/>
    </xf>
    <xf numFmtId="0" fontId="12" fillId="24" borderId="11" xfId="319" applyFont="1" applyFill="1" applyBorder="1" applyAlignment="1" applyProtection="1">
      <alignment horizontal="left" vertical="center" indent="1"/>
      <protection/>
    </xf>
    <xf numFmtId="0" fontId="12" fillId="24" borderId="11" xfId="0" applyFont="1" applyFill="1" applyBorder="1" applyAlignment="1" applyProtection="1">
      <alignment horizontal="left" indent="4"/>
      <protection/>
    </xf>
    <xf numFmtId="0" fontId="5" fillId="24" borderId="0" xfId="0" applyFont="1" applyFill="1" applyBorder="1" applyAlignment="1">
      <alignment/>
    </xf>
    <xf numFmtId="0" fontId="1" fillId="24" borderId="0" xfId="0" applyFont="1" applyFill="1" applyAlignment="1" applyProtection="1">
      <alignment/>
      <protection/>
    </xf>
    <xf numFmtId="0" fontId="5" fillId="24" borderId="0" xfId="319" applyFont="1" applyFill="1" applyBorder="1" applyAlignment="1">
      <alignment/>
      <protection/>
    </xf>
    <xf numFmtId="0" fontId="1" fillId="24" borderId="0" xfId="319" applyFont="1" applyFill="1" applyAlignment="1" applyProtection="1">
      <alignment/>
      <protection/>
    </xf>
    <xf numFmtId="0" fontId="5" fillId="24" borderId="0" xfId="319" applyFont="1" applyFill="1" applyAlignment="1">
      <alignment/>
      <protection/>
    </xf>
    <xf numFmtId="0" fontId="8" fillId="0" borderId="0" xfId="323" applyFont="1" applyAlignment="1">
      <alignment horizontal="left" vertical="center" indent="1"/>
      <protection/>
    </xf>
    <xf numFmtId="0" fontId="95" fillId="24" borderId="0" xfId="319" applyFont="1" applyFill="1" applyBorder="1" applyAlignment="1" applyProtection="1">
      <alignment/>
      <protection/>
    </xf>
    <xf numFmtId="0" fontId="41" fillId="0" borderId="0" xfId="319" applyFont="1" applyFill="1">
      <alignment/>
      <protection/>
    </xf>
    <xf numFmtId="3" fontId="79" fillId="24" borderId="0" xfId="319" applyNumberFormat="1" applyFont="1" applyFill="1">
      <alignment/>
      <protection/>
    </xf>
    <xf numFmtId="0" fontId="12" fillId="0" borderId="0" xfId="319" applyFont="1" applyFill="1">
      <alignment/>
      <protection/>
    </xf>
    <xf numFmtId="184" fontId="14" fillId="24" borderId="10" xfId="323" applyNumberFormat="1" applyFont="1" applyFill="1" applyBorder="1" applyAlignment="1">
      <alignment horizontal="left" vertical="center" indent="5"/>
      <protection/>
    </xf>
    <xf numFmtId="3" fontId="4" fillId="24" borderId="0" xfId="0" applyNumberFormat="1" applyFont="1" applyFill="1" applyBorder="1" applyAlignment="1" applyProtection="1">
      <alignment vertical="center"/>
      <protection/>
    </xf>
    <xf numFmtId="3" fontId="8" fillId="25" borderId="0" xfId="0" applyNumberFormat="1" applyFont="1" applyFill="1" applyBorder="1" applyAlignment="1" applyProtection="1">
      <alignment vertical="center"/>
      <protection/>
    </xf>
    <xf numFmtId="3" fontId="14" fillId="25" borderId="0" xfId="0" applyNumberFormat="1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>
      <alignment horizontal="center" vertical="center"/>
    </xf>
    <xf numFmtId="3" fontId="14" fillId="25" borderId="0" xfId="0" applyNumberFormat="1" applyFont="1" applyFill="1" applyBorder="1" applyAlignment="1">
      <alignment vertical="center"/>
    </xf>
    <xf numFmtId="190" fontId="12" fillId="24" borderId="0" xfId="0" applyNumberFormat="1" applyFont="1" applyFill="1" applyBorder="1" applyAlignment="1">
      <alignment vertical="center"/>
    </xf>
    <xf numFmtId="0" fontId="8" fillId="24" borderId="0" xfId="0" applyFont="1" applyFill="1" applyBorder="1" applyAlignment="1">
      <alignment/>
    </xf>
    <xf numFmtId="0" fontId="17" fillId="24" borderId="0" xfId="0" applyFont="1" applyFill="1" applyBorder="1" applyAlignment="1" applyProtection="1">
      <alignment/>
      <protection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 applyProtection="1">
      <alignment horizontal="centerContinuous" vertical="center"/>
      <protection/>
    </xf>
    <xf numFmtId="0" fontId="11" fillId="24" borderId="0" xfId="0" applyFont="1" applyFill="1" applyBorder="1" applyAlignment="1">
      <alignment vertical="center"/>
    </xf>
    <xf numFmtId="194" fontId="12" fillId="24" borderId="0" xfId="0" applyNumberFormat="1" applyFont="1" applyFill="1" applyBorder="1" applyAlignment="1" applyProtection="1">
      <alignment vertical="center"/>
      <protection/>
    </xf>
    <xf numFmtId="3" fontId="59" fillId="24" borderId="0" xfId="0" applyNumberFormat="1" applyFont="1" applyFill="1" applyBorder="1" applyAlignment="1" applyProtection="1">
      <alignment/>
      <protection/>
    </xf>
    <xf numFmtId="0" fontId="11" fillId="24" borderId="0" xfId="0" applyFont="1" applyFill="1" applyBorder="1" applyAlignment="1">
      <alignment/>
    </xf>
    <xf numFmtId="0" fontId="11" fillId="24" borderId="16" xfId="0" applyFont="1" applyFill="1" applyBorder="1" applyAlignment="1">
      <alignment horizontal="center" vertical="top"/>
    </xf>
    <xf numFmtId="0" fontId="11" fillId="24" borderId="0" xfId="0" applyFont="1" applyFill="1" applyBorder="1" applyAlignment="1">
      <alignment horizontal="center" vertical="top"/>
    </xf>
    <xf numFmtId="0" fontId="8" fillId="24" borderId="0" xfId="0" applyFont="1" applyFill="1" applyBorder="1" applyAlignment="1" applyProtection="1">
      <alignment horizontal="center" vertical="top"/>
      <protection/>
    </xf>
    <xf numFmtId="0" fontId="11" fillId="24" borderId="18" xfId="0" applyFont="1" applyFill="1" applyBorder="1" applyAlignment="1" applyProtection="1">
      <alignment horizontal="center" vertical="top"/>
      <protection/>
    </xf>
    <xf numFmtId="49" fontId="11" fillId="24" borderId="18" xfId="0" applyNumberFormat="1" applyFont="1" applyFill="1" applyBorder="1" applyAlignment="1" applyProtection="1">
      <alignment horizontal="center" vertical="top"/>
      <protection/>
    </xf>
    <xf numFmtId="3" fontId="11" fillId="24" borderId="0" xfId="0" applyNumberFormat="1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3" fontId="1" fillId="0" borderId="0" xfId="323" applyNumberFormat="1">
      <alignment/>
      <protection/>
    </xf>
    <xf numFmtId="0" fontId="3" fillId="0" borderId="0" xfId="319" applyFont="1" applyFill="1" applyAlignment="1" applyProtection="1">
      <alignment vertical="center"/>
      <protection/>
    </xf>
    <xf numFmtId="0" fontId="43" fillId="24" borderId="0" xfId="319" applyFont="1" applyFill="1" applyBorder="1" applyAlignment="1">
      <alignment horizontal="right" vertical="center"/>
      <protection/>
    </xf>
    <xf numFmtId="0" fontId="96" fillId="0" borderId="0" xfId="323" applyFont="1" applyAlignment="1">
      <alignment vertical="center"/>
      <protection/>
    </xf>
    <xf numFmtId="3" fontId="12" fillId="0" borderId="0" xfId="319" applyNumberFormat="1" applyFont="1" applyFill="1">
      <alignment/>
      <protection/>
    </xf>
    <xf numFmtId="3" fontId="0" fillId="0" borderId="0" xfId="0" applyNumberFormat="1" applyAlignment="1">
      <alignment/>
    </xf>
    <xf numFmtId="0" fontId="4" fillId="24" borderId="0" xfId="323" applyFont="1" applyFill="1" applyAlignment="1" applyProtection="1">
      <alignment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319" applyFont="1" applyFill="1" applyAlignment="1" applyProtection="1">
      <alignment vertical="center"/>
      <protection/>
    </xf>
    <xf numFmtId="0" fontId="1" fillId="24" borderId="0" xfId="323" applyFont="1" applyFill="1" applyAlignment="1" applyProtection="1">
      <alignment/>
      <protection/>
    </xf>
    <xf numFmtId="0" fontId="1" fillId="0" borderId="0" xfId="323" applyFont="1">
      <alignment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64" fillId="0" borderId="13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17" xfId="0" applyFont="1" applyBorder="1" applyAlignment="1">
      <alignment horizontal="center"/>
    </xf>
    <xf numFmtId="3" fontId="11" fillId="24" borderId="10" xfId="0" applyNumberFormat="1" applyFont="1" applyFill="1" applyBorder="1" applyAlignment="1" applyProtection="1">
      <alignment horizontal="right" vertical="center" indent="2"/>
      <protection/>
    </xf>
    <xf numFmtId="3" fontId="11" fillId="24" borderId="10" xfId="0" applyNumberFormat="1" applyFont="1" applyFill="1" applyBorder="1" applyAlignment="1" applyProtection="1">
      <alignment horizontal="right" vertical="top" indent="2"/>
      <protection/>
    </xf>
    <xf numFmtId="0" fontId="1" fillId="0" borderId="16" xfId="323" applyBorder="1">
      <alignment/>
      <protection/>
    </xf>
    <xf numFmtId="3" fontId="11" fillId="24" borderId="19" xfId="0" applyNumberFormat="1" applyFont="1" applyFill="1" applyBorder="1" applyAlignment="1" applyProtection="1">
      <alignment horizontal="right" vertical="top" indent="2"/>
      <protection/>
    </xf>
    <xf numFmtId="0" fontId="0" fillId="0" borderId="16" xfId="0" applyBorder="1" applyAlignment="1">
      <alignment/>
    </xf>
    <xf numFmtId="0" fontId="11" fillId="24" borderId="35" xfId="319" applyFont="1" applyFill="1" applyBorder="1" applyAlignment="1" applyProtection="1">
      <alignment horizontal="center"/>
      <protection/>
    </xf>
    <xf numFmtId="0" fontId="85" fillId="24" borderId="0" xfId="325" applyFont="1" applyFill="1" applyBorder="1" applyAlignment="1">
      <alignment horizontal="center" vertical="center" textRotation="180"/>
      <protection/>
    </xf>
    <xf numFmtId="203" fontId="77" fillId="0" borderId="0" xfId="0" applyNumberFormat="1" applyFont="1" applyFill="1" applyBorder="1" applyAlignment="1">
      <alignment vertical="center"/>
    </xf>
    <xf numFmtId="0" fontId="1" fillId="0" borderId="0" xfId="323" applyNumberFormat="1">
      <alignment/>
      <protection/>
    </xf>
    <xf numFmtId="49" fontId="4" fillId="24" borderId="0" xfId="0" applyNumberFormat="1" applyFont="1" applyFill="1" applyBorder="1" applyAlignment="1" applyProtection="1">
      <alignment vertical="center"/>
      <protection/>
    </xf>
    <xf numFmtId="0" fontId="54" fillId="25" borderId="19" xfId="0" applyFont="1" applyFill="1" applyBorder="1" applyAlignment="1" applyProtection="1">
      <alignment horizontal="center" vertical="center"/>
      <protection/>
    </xf>
    <xf numFmtId="3" fontId="59" fillId="24" borderId="16" xfId="0" applyNumberFormat="1" applyFont="1" applyFill="1" applyBorder="1" applyAlignment="1" applyProtection="1">
      <alignment/>
      <protection/>
    </xf>
    <xf numFmtId="3" fontId="12" fillId="24" borderId="18" xfId="0" applyNumberFormat="1" applyFont="1" applyFill="1" applyBorder="1" applyAlignment="1" applyProtection="1">
      <alignment vertical="center"/>
      <protection/>
    </xf>
    <xf numFmtId="0" fontId="4" fillId="24" borderId="0" xfId="319" applyFont="1" applyFill="1" applyAlignment="1" applyProtection="1">
      <alignment/>
      <protection/>
    </xf>
    <xf numFmtId="0" fontId="4" fillId="0" borderId="0" xfId="319" applyFont="1" applyFill="1" applyAlignment="1" applyProtection="1">
      <alignment vertical="center"/>
      <protection/>
    </xf>
    <xf numFmtId="0" fontId="1" fillId="0" borderId="18" xfId="323" applyBorder="1">
      <alignment/>
      <protection/>
    </xf>
    <xf numFmtId="0" fontId="1" fillId="0" borderId="11" xfId="323" applyBorder="1">
      <alignment/>
      <protection/>
    </xf>
    <xf numFmtId="184" fontId="14" fillId="24" borderId="10" xfId="323" applyNumberFormat="1" applyFont="1" applyFill="1" applyBorder="1" applyAlignment="1" quotePrefix="1">
      <alignment horizontal="left" vertical="center" indent="1"/>
      <protection/>
    </xf>
    <xf numFmtId="187" fontId="0" fillId="24" borderId="0" xfId="0" applyNumberFormat="1" applyFill="1" applyAlignment="1">
      <alignment/>
    </xf>
    <xf numFmtId="171" fontId="1" fillId="0" borderId="0" xfId="301" applyFont="1" applyAlignment="1">
      <alignment/>
    </xf>
    <xf numFmtId="3" fontId="12" fillId="24" borderId="13" xfId="319" applyNumberFormat="1" applyFont="1" applyFill="1" applyBorder="1" applyAlignment="1">
      <alignment horizontal="right" indent="1"/>
      <protection/>
    </xf>
    <xf numFmtId="184" fontId="43" fillId="24" borderId="10" xfId="323" applyNumberFormat="1" applyFont="1" applyFill="1" applyBorder="1" applyAlignment="1">
      <alignment horizontal="left" vertical="center" indent="1"/>
      <protection/>
    </xf>
    <xf numFmtId="184" fontId="46" fillId="24" borderId="10" xfId="323" applyNumberFormat="1" applyFont="1" applyFill="1" applyBorder="1" applyAlignment="1">
      <alignment horizontal="left" vertical="center" indent="1"/>
      <protection/>
    </xf>
    <xf numFmtId="0" fontId="97" fillId="24" borderId="0" xfId="0" applyFont="1" applyFill="1" applyBorder="1" applyAlignment="1">
      <alignment horizontal="centerContinuous" vertical="center"/>
    </xf>
    <xf numFmtId="0" fontId="12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98" fillId="24" borderId="0" xfId="319" applyFont="1" applyFill="1" applyAlignment="1" applyProtection="1">
      <alignment/>
      <protection/>
    </xf>
    <xf numFmtId="0" fontId="41" fillId="0" borderId="11" xfId="319" applyFont="1" applyFill="1" applyBorder="1">
      <alignment/>
      <protection/>
    </xf>
    <xf numFmtId="171" fontId="97" fillId="0" borderId="0" xfId="301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" fillId="24" borderId="0" xfId="323" applyFont="1" applyFill="1" applyAlignment="1" applyProtection="1">
      <alignment horizontal="left" indent="1"/>
      <protection/>
    </xf>
    <xf numFmtId="0" fontId="1" fillId="24" borderId="0" xfId="323" applyFill="1">
      <alignment/>
      <protection/>
    </xf>
    <xf numFmtId="0" fontId="100" fillId="24" borderId="0" xfId="0" applyFont="1" applyFill="1" applyBorder="1" applyAlignment="1">
      <alignment horizontal="centerContinuous" vertical="center"/>
    </xf>
    <xf numFmtId="0" fontId="11" fillId="24" borderId="0" xfId="319" applyFont="1" applyFill="1" applyBorder="1" applyAlignment="1" applyProtection="1">
      <alignment/>
      <protection/>
    </xf>
    <xf numFmtId="3" fontId="41" fillId="0" borderId="0" xfId="319" applyNumberFormat="1" applyFont="1" applyFill="1">
      <alignment/>
      <protection/>
    </xf>
    <xf numFmtId="3" fontId="12" fillId="24" borderId="0" xfId="0" applyNumberFormat="1" applyFont="1" applyFill="1" applyBorder="1" applyAlignment="1" applyProtection="1">
      <alignment horizontal="right" indent="3"/>
      <protection/>
    </xf>
    <xf numFmtId="0" fontId="1" fillId="0" borderId="0" xfId="319" applyFont="1" applyFill="1" applyAlignment="1" applyProtection="1">
      <alignment/>
      <protection/>
    </xf>
    <xf numFmtId="0" fontId="39" fillId="24" borderId="0" xfId="325" applyFont="1" applyFill="1" applyBorder="1" applyAlignment="1">
      <alignment horizontal="left" vertical="center" textRotation="180"/>
      <protection/>
    </xf>
    <xf numFmtId="0" fontId="11" fillId="24" borderId="36" xfId="319" applyFont="1" applyFill="1" applyBorder="1" applyAlignment="1" applyProtection="1">
      <alignment horizontal="center"/>
      <protection/>
    </xf>
    <xf numFmtId="0" fontId="3" fillId="24" borderId="0" xfId="319" applyFont="1" applyFill="1" applyBorder="1" applyAlignment="1" applyProtection="1">
      <alignment/>
      <protection/>
    </xf>
    <xf numFmtId="3" fontId="56" fillId="24" borderId="11" xfId="319" applyNumberFormat="1" applyFont="1" applyFill="1" applyBorder="1" applyAlignment="1">
      <alignment horizontal="right" vertical="center"/>
      <protection/>
    </xf>
    <xf numFmtId="1" fontId="41" fillId="0" borderId="0" xfId="319" applyNumberFormat="1" applyFont="1" applyFill="1">
      <alignment/>
      <protection/>
    </xf>
    <xf numFmtId="205" fontId="41" fillId="0" borderId="0" xfId="319" applyNumberFormat="1" applyFont="1" applyFill="1">
      <alignment/>
      <protection/>
    </xf>
    <xf numFmtId="206" fontId="12" fillId="0" borderId="0" xfId="319" applyNumberFormat="1" applyFont="1" applyFill="1">
      <alignment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87" fillId="0" borderId="0" xfId="319" applyFont="1" applyFill="1">
      <alignment/>
      <protection/>
    </xf>
    <xf numFmtId="0" fontId="68" fillId="24" borderId="0" xfId="319" applyFont="1" applyFill="1" applyAlignment="1" applyProtection="1">
      <alignment horizontal="left"/>
      <protection/>
    </xf>
    <xf numFmtId="0" fontId="62" fillId="24" borderId="0" xfId="319" applyFont="1" applyFill="1">
      <alignment/>
      <protection/>
    </xf>
    <xf numFmtId="0" fontId="1" fillId="0" borderId="0" xfId="319" applyFont="1" applyFill="1" applyAlignment="1">
      <alignment/>
      <protection/>
    </xf>
    <xf numFmtId="0" fontId="68" fillId="0" borderId="0" xfId="319" applyFont="1" applyFill="1" applyAlignment="1" applyProtection="1">
      <alignment horizontal="left"/>
      <protection/>
    </xf>
    <xf numFmtId="0" fontId="62" fillId="0" borderId="0" xfId="319" applyFont="1" applyFill="1">
      <alignment/>
      <protection/>
    </xf>
    <xf numFmtId="0" fontId="42" fillId="24" borderId="0" xfId="0" applyFont="1" applyFill="1" applyAlignment="1" applyProtection="1">
      <alignment vertical="center"/>
      <protection/>
    </xf>
    <xf numFmtId="3" fontId="85" fillId="0" borderId="0" xfId="0" applyNumberFormat="1" applyFont="1" applyAlignment="1">
      <alignment/>
    </xf>
    <xf numFmtId="187" fontId="1" fillId="0" borderId="0" xfId="323" applyNumberFormat="1">
      <alignment/>
      <protection/>
    </xf>
    <xf numFmtId="4" fontId="1" fillId="0" borderId="0" xfId="323" applyNumberFormat="1">
      <alignment/>
      <protection/>
    </xf>
    <xf numFmtId="194" fontId="1" fillId="0" borderId="0" xfId="323" applyNumberFormat="1">
      <alignment/>
      <protection/>
    </xf>
    <xf numFmtId="226" fontId="77" fillId="0" borderId="0" xfId="0" applyNumberFormat="1" applyFont="1" applyFill="1" applyBorder="1" applyAlignment="1">
      <alignment vertical="center"/>
    </xf>
    <xf numFmtId="203" fontId="90" fillId="24" borderId="30" xfId="301" applyNumberFormat="1" applyFont="1" applyFill="1" applyBorder="1" applyAlignment="1">
      <alignment vertical="center"/>
    </xf>
    <xf numFmtId="0" fontId="12" fillId="24" borderId="11" xfId="0" applyFont="1" applyFill="1" applyBorder="1" applyAlignment="1">
      <alignment horizontal="left" indent="5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12" fillId="24" borderId="0" xfId="0" applyNumberFormat="1" applyFont="1" applyFill="1" applyAlignment="1">
      <alignment/>
    </xf>
    <xf numFmtId="3" fontId="4" fillId="24" borderId="0" xfId="0" applyNumberFormat="1" applyFont="1" applyFill="1" applyBorder="1" applyAlignment="1" applyProtection="1">
      <alignment horizontal="right" indent="2"/>
      <protection/>
    </xf>
    <xf numFmtId="0" fontId="4" fillId="24" borderId="11" xfId="0" applyFont="1" applyFill="1" applyBorder="1" applyAlignment="1">
      <alignment horizontal="left" indent="3"/>
    </xf>
    <xf numFmtId="0" fontId="43" fillId="24" borderId="11" xfId="0" applyFont="1" applyFill="1" applyBorder="1" applyAlignment="1">
      <alignment horizontal="left" indent="5"/>
    </xf>
    <xf numFmtId="0" fontId="12" fillId="24" borderId="0" xfId="319" applyFont="1" applyFill="1" applyBorder="1" applyAlignment="1" applyProtection="1">
      <alignment horizontal="left" vertical="center" indent="5"/>
      <protection/>
    </xf>
    <xf numFmtId="181" fontId="12" fillId="24" borderId="0" xfId="0" applyNumberFormat="1" applyFont="1" applyFill="1" applyBorder="1" applyAlignment="1">
      <alignment horizontal="right" indent="2"/>
    </xf>
    <xf numFmtId="0" fontId="11" fillId="24" borderId="12" xfId="319" applyFont="1" applyFill="1" applyBorder="1" applyAlignment="1" applyProtection="1">
      <alignment horizontal="right" vertical="center"/>
      <protection/>
    </xf>
    <xf numFmtId="0" fontId="11" fillId="24" borderId="17" xfId="319" applyFont="1" applyFill="1" applyBorder="1" applyAlignment="1" applyProtection="1">
      <alignment horizontal="right" vertical="center"/>
      <protection/>
    </xf>
    <xf numFmtId="0" fontId="11" fillId="24" borderId="19" xfId="319" applyFont="1" applyFill="1" applyBorder="1" applyAlignment="1" applyProtection="1">
      <alignment horizontal="right" vertical="center" indent="1"/>
      <protection/>
    </xf>
    <xf numFmtId="0" fontId="11" fillId="24" borderId="20" xfId="319" applyFont="1" applyFill="1" applyBorder="1" applyAlignment="1" applyProtection="1">
      <alignment horizontal="right" vertical="center" indent="1"/>
      <protection/>
    </xf>
    <xf numFmtId="0" fontId="85" fillId="0" borderId="11" xfId="0" applyFont="1" applyBorder="1" applyAlignment="1">
      <alignment/>
    </xf>
    <xf numFmtId="0" fontId="11" fillId="24" borderId="0" xfId="0" applyFont="1" applyFill="1" applyBorder="1" applyAlignment="1">
      <alignment horizontal="left" indent="1"/>
    </xf>
    <xf numFmtId="0" fontId="0" fillId="0" borderId="13" xfId="0" applyBorder="1" applyAlignment="1">
      <alignment/>
    </xf>
    <xf numFmtId="0" fontId="90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indent="1"/>
    </xf>
    <xf numFmtId="180" fontId="77" fillId="0" borderId="0" xfId="301" applyNumberFormat="1" applyFont="1" applyFill="1" applyBorder="1" applyAlignment="1">
      <alignment horizontal="center" vertical="center"/>
    </xf>
    <xf numFmtId="181" fontId="77" fillId="0" borderId="0" xfId="347" applyNumberFormat="1" applyFont="1" applyFill="1" applyBorder="1" applyAlignment="1">
      <alignment horizontal="center" vertical="center"/>
    </xf>
    <xf numFmtId="9" fontId="77" fillId="0" borderId="0" xfId="347" applyFont="1" applyFill="1" applyBorder="1" applyAlignment="1">
      <alignment horizontal="center" vertical="center"/>
    </xf>
    <xf numFmtId="184" fontId="14" fillId="24" borderId="10" xfId="323" applyNumberFormat="1" applyFont="1" applyFill="1" applyBorder="1" applyAlignment="1">
      <alignment horizontal="left" vertical="top" indent="1"/>
      <protection/>
    </xf>
    <xf numFmtId="184" fontId="14" fillId="24" borderId="10" xfId="323" applyNumberFormat="1" applyFont="1" applyFill="1" applyBorder="1" applyAlignment="1">
      <alignment horizontal="left" vertical="center" indent="6"/>
      <protection/>
    </xf>
    <xf numFmtId="184" fontId="14" fillId="24" borderId="10" xfId="323" applyNumberFormat="1" applyFont="1" applyFill="1" applyBorder="1" applyAlignment="1">
      <alignment horizontal="left" vertical="top" indent="7"/>
      <protection/>
    </xf>
    <xf numFmtId="184" fontId="14" fillId="24" borderId="10" xfId="323" applyNumberFormat="1" applyFont="1" applyFill="1" applyBorder="1" applyAlignment="1">
      <alignment horizontal="left" vertical="top"/>
      <protection/>
    </xf>
    <xf numFmtId="0" fontId="21" fillId="0" borderId="0" xfId="0" applyFont="1" applyFill="1" applyAlignment="1">
      <alignment/>
    </xf>
    <xf numFmtId="0" fontId="101" fillId="0" borderId="0" xfId="0" applyFont="1" applyAlignment="1">
      <alignment/>
    </xf>
    <xf numFmtId="0" fontId="64" fillId="2" borderId="37" xfId="0" applyFont="1" applyFill="1" applyBorder="1" applyAlignment="1">
      <alignment horizontal="center" vertical="center"/>
    </xf>
    <xf numFmtId="0" fontId="64" fillId="2" borderId="38" xfId="0" applyFont="1" applyFill="1" applyBorder="1" applyAlignment="1">
      <alignment horizontal="center" vertical="center"/>
    </xf>
    <xf numFmtId="0" fontId="64" fillId="2" borderId="39" xfId="0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45" fillId="25" borderId="13" xfId="0" applyFont="1" applyFill="1" applyBorder="1" applyAlignment="1">
      <alignment horizontal="left" vertical="center"/>
    </xf>
    <xf numFmtId="0" fontId="53" fillId="25" borderId="13" xfId="0" applyFont="1" applyFill="1" applyBorder="1" applyAlignment="1" applyProtection="1">
      <alignment horizontal="left" vertical="center"/>
      <protection/>
    </xf>
    <xf numFmtId="0" fontId="8" fillId="25" borderId="13" xfId="0" applyFont="1" applyFill="1" applyBorder="1" applyAlignment="1" applyProtection="1">
      <alignment horizontal="left" vertical="center"/>
      <protection/>
    </xf>
    <xf numFmtId="0" fontId="17" fillId="25" borderId="13" xfId="0" applyFont="1" applyFill="1" applyBorder="1" applyAlignment="1" applyProtection="1">
      <alignment horizontal="left" vertical="center"/>
      <protection/>
    </xf>
    <xf numFmtId="0" fontId="53" fillId="25" borderId="13" xfId="0" applyFont="1" applyFill="1" applyBorder="1" applyAlignment="1" applyProtection="1">
      <alignment horizontal="left" vertical="center" wrapText="1"/>
      <protection/>
    </xf>
    <xf numFmtId="0" fontId="45" fillId="25" borderId="13" xfId="0" applyFont="1" applyFill="1" applyBorder="1" applyAlignment="1" applyProtection="1">
      <alignment horizontal="left" vertical="center"/>
      <protection/>
    </xf>
    <xf numFmtId="0" fontId="45" fillId="25" borderId="12" xfId="0" applyFont="1" applyFill="1" applyBorder="1" applyAlignment="1" applyProtection="1">
      <alignment horizontal="left" vertical="center"/>
      <protection/>
    </xf>
    <xf numFmtId="0" fontId="14" fillId="25" borderId="19" xfId="0" applyFont="1" applyFill="1" applyBorder="1" applyAlignment="1">
      <alignment vertical="center"/>
    </xf>
    <xf numFmtId="3" fontId="53" fillId="25" borderId="10" xfId="0" applyNumberFormat="1" applyFont="1" applyFill="1" applyBorder="1" applyAlignment="1" applyProtection="1">
      <alignment vertical="center"/>
      <protection/>
    </xf>
    <xf numFmtId="3" fontId="4" fillId="25" borderId="10" xfId="0" applyNumberFormat="1" applyFont="1" applyFill="1" applyBorder="1" applyAlignment="1" applyProtection="1">
      <alignment vertical="center"/>
      <protection/>
    </xf>
    <xf numFmtId="0" fontId="14" fillId="25" borderId="10" xfId="0" applyFont="1" applyFill="1" applyBorder="1" applyAlignment="1">
      <alignment vertical="center"/>
    </xf>
    <xf numFmtId="0" fontId="11" fillId="24" borderId="17" xfId="319" applyFont="1" applyFill="1" applyBorder="1" applyAlignment="1" applyProtection="1">
      <alignment horizontal="center" vertical="center"/>
      <protection/>
    </xf>
    <xf numFmtId="0" fontId="11" fillId="24" borderId="16" xfId="319" applyFont="1" applyFill="1" applyBorder="1" applyAlignment="1" applyProtection="1">
      <alignment horizontal="right" vertical="center"/>
      <protection/>
    </xf>
    <xf numFmtId="0" fontId="11" fillId="24" borderId="18" xfId="319" applyFont="1" applyFill="1" applyBorder="1" applyAlignment="1" applyProtection="1">
      <alignment horizontal="right" vertical="center"/>
      <protection/>
    </xf>
    <xf numFmtId="3" fontId="53" fillId="25" borderId="10" xfId="0" applyNumberFormat="1" applyFont="1" applyFill="1" applyBorder="1" applyAlignment="1" applyProtection="1">
      <alignment/>
      <protection/>
    </xf>
    <xf numFmtId="3" fontId="14" fillId="25" borderId="19" xfId="0" applyNumberFormat="1" applyFont="1" applyFill="1" applyBorder="1" applyAlignment="1" applyProtection="1">
      <alignment vertical="center"/>
      <protection/>
    </xf>
    <xf numFmtId="190" fontId="12" fillId="24" borderId="14" xfId="0" applyNumberFormat="1" applyFont="1" applyFill="1" applyBorder="1" applyAlignment="1" applyProtection="1">
      <alignment horizontal="right"/>
      <protection locked="0"/>
    </xf>
    <xf numFmtId="190" fontId="12" fillId="24" borderId="16" xfId="0" applyNumberFormat="1" applyFont="1" applyFill="1" applyBorder="1" applyAlignment="1" applyProtection="1">
      <alignment horizontal="right"/>
      <protection locked="0"/>
    </xf>
    <xf numFmtId="3" fontId="12" fillId="24" borderId="11" xfId="0" applyNumberFormat="1" applyFont="1" applyFill="1" applyBorder="1" applyAlignment="1" applyProtection="1">
      <alignment horizontal="right" indent="1"/>
      <protection locked="0"/>
    </xf>
    <xf numFmtId="3" fontId="53" fillId="24" borderId="11" xfId="0" applyNumberFormat="1" applyFont="1" applyFill="1" applyBorder="1" applyAlignment="1" applyProtection="1">
      <alignment horizontal="right" indent="1"/>
      <protection locked="0"/>
    </xf>
    <xf numFmtId="3" fontId="17" fillId="24" borderId="11" xfId="0" applyNumberFormat="1" applyFont="1" applyFill="1" applyBorder="1" applyAlignment="1">
      <alignment horizontal="right" indent="1"/>
    </xf>
    <xf numFmtId="0" fontId="17" fillId="24" borderId="0" xfId="319" applyFont="1" applyFill="1" applyBorder="1" applyAlignment="1">
      <alignment/>
      <protection/>
    </xf>
    <xf numFmtId="0" fontId="12" fillId="24" borderId="0" xfId="319" applyFont="1" applyFill="1" applyBorder="1" applyAlignment="1" applyProtection="1">
      <alignment horizontal="left"/>
      <protection/>
    </xf>
    <xf numFmtId="0" fontId="12" fillId="24" borderId="0" xfId="319" applyFont="1" applyFill="1" applyBorder="1" applyAlignment="1" applyProtection="1">
      <alignment/>
      <protection/>
    </xf>
    <xf numFmtId="0" fontId="4" fillId="24" borderId="0" xfId="319" applyFont="1" applyFill="1" applyBorder="1" applyAlignment="1" applyProtection="1">
      <alignment horizontal="left" indent="1"/>
      <protection/>
    </xf>
    <xf numFmtId="0" fontId="12" fillId="24" borderId="12" xfId="319" applyFont="1" applyFill="1" applyBorder="1" applyAlignment="1">
      <alignment horizontal="right" vertical="center" indent="1"/>
      <protection/>
    </xf>
    <xf numFmtId="0" fontId="12" fillId="24" borderId="19" xfId="319" applyFont="1" applyFill="1" applyBorder="1" applyAlignment="1">
      <alignment horizontal="right" vertical="center" indent="1"/>
      <protection/>
    </xf>
    <xf numFmtId="0" fontId="4" fillId="24" borderId="11" xfId="0" applyFont="1" applyFill="1" applyBorder="1" applyAlignment="1" applyProtection="1">
      <alignment horizontal="left" indent="4"/>
      <protection/>
    </xf>
    <xf numFmtId="0" fontId="12" fillId="24" borderId="0" xfId="0" applyFont="1" applyFill="1" applyBorder="1" applyAlignment="1" applyProtection="1">
      <alignment horizontal="left"/>
      <protection/>
    </xf>
    <xf numFmtId="3" fontId="11" fillId="24" borderId="10" xfId="319" applyNumberFormat="1" applyFont="1" applyFill="1" applyBorder="1" applyAlignment="1" applyProtection="1">
      <alignment horizontal="right" indent="1"/>
      <protection/>
    </xf>
    <xf numFmtId="3" fontId="4" fillId="24" borderId="0" xfId="0" applyNumberFormat="1" applyFont="1" applyFill="1" applyBorder="1" applyAlignment="1" applyProtection="1">
      <alignment/>
      <protection/>
    </xf>
    <xf numFmtId="3" fontId="12" fillId="24" borderId="0" xfId="0" applyNumberFormat="1" applyFont="1" applyFill="1" applyBorder="1" applyAlignment="1">
      <alignment vertical="center"/>
    </xf>
    <xf numFmtId="0" fontId="4" fillId="24" borderId="11" xfId="0" applyFont="1" applyFill="1" applyBorder="1" applyAlignment="1">
      <alignment horizontal="left"/>
    </xf>
    <xf numFmtId="0" fontId="11" fillId="25" borderId="11" xfId="0" applyFont="1" applyFill="1" applyBorder="1" applyAlignment="1" applyProtection="1">
      <alignment horizontal="left" vertical="center" indent="1"/>
      <protection/>
    </xf>
    <xf numFmtId="0" fontId="11" fillId="24" borderId="13" xfId="0" applyFont="1" applyFill="1" applyBorder="1" applyAlignment="1">
      <alignment horizontal="left" vertical="center"/>
    </xf>
    <xf numFmtId="0" fontId="11" fillId="24" borderId="11" xfId="0" applyFont="1" applyFill="1" applyBorder="1" applyAlignment="1" applyProtection="1">
      <alignment horizontal="left" vertical="center" indent="2"/>
      <protection/>
    </xf>
    <xf numFmtId="0" fontId="4" fillId="24" borderId="13" xfId="0" applyFont="1" applyFill="1" applyBorder="1" applyAlignment="1">
      <alignment horizontal="left" vertical="center" indent="2"/>
    </xf>
    <xf numFmtId="193" fontId="70" fillId="24" borderId="13" xfId="337" applyFont="1" applyFill="1" applyBorder="1" applyAlignment="1">
      <alignment horizontal="center" vertical="center"/>
      <protection/>
    </xf>
    <xf numFmtId="0" fontId="11" fillId="24" borderId="11" xfId="0" applyFont="1" applyFill="1" applyBorder="1" applyAlignment="1" applyProtection="1">
      <alignment horizontal="left" vertical="center" indent="1"/>
      <protection/>
    </xf>
    <xf numFmtId="0" fontId="102" fillId="0" borderId="13" xfId="0" applyFon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12" fillId="24" borderId="13" xfId="0" applyFont="1" applyFill="1" applyBorder="1" applyAlignment="1" applyProtection="1">
      <alignment vertical="center"/>
      <protection/>
    </xf>
    <xf numFmtId="0" fontId="4" fillId="24" borderId="13" xfId="0" applyFont="1" applyFill="1" applyBorder="1" applyAlignment="1" applyProtection="1">
      <alignment vertical="center"/>
      <protection/>
    </xf>
    <xf numFmtId="0" fontId="4" fillId="24" borderId="11" xfId="0" applyFont="1" applyFill="1" applyBorder="1" applyAlignment="1" applyProtection="1">
      <alignment horizontal="left" vertical="center" indent="1"/>
      <protection/>
    </xf>
    <xf numFmtId="0" fontId="53" fillId="24" borderId="13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right" vertical="center"/>
    </xf>
    <xf numFmtId="0" fontId="4" fillId="24" borderId="11" xfId="0" applyFont="1" applyFill="1" applyBorder="1" applyAlignment="1" applyProtection="1">
      <alignment horizontal="left" vertical="center" indent="3"/>
      <protection/>
    </xf>
    <xf numFmtId="0" fontId="12" fillId="24" borderId="11" xfId="0" applyFont="1" applyFill="1" applyBorder="1" applyAlignment="1">
      <alignment horizontal="center"/>
    </xf>
    <xf numFmtId="0" fontId="12" fillId="24" borderId="13" xfId="0" applyFont="1" applyFill="1" applyBorder="1" applyAlignment="1" applyProtection="1">
      <alignment horizontal="left" vertical="center"/>
      <protection/>
    </xf>
    <xf numFmtId="0" fontId="11" fillId="24" borderId="11" xfId="0" applyFont="1" applyFill="1" applyBorder="1" applyAlignment="1">
      <alignment horizontal="center"/>
    </xf>
    <xf numFmtId="0" fontId="4" fillId="24" borderId="13" xfId="0" applyFont="1" applyFill="1" applyBorder="1" applyAlignment="1" applyProtection="1">
      <alignment horizontal="left" vertical="center"/>
      <protection/>
    </xf>
    <xf numFmtId="0" fontId="4" fillId="24" borderId="13" xfId="0" applyFont="1" applyFill="1" applyBorder="1" applyAlignment="1" applyProtection="1">
      <alignment horizontal="left" vertical="center" indent="2"/>
      <protection/>
    </xf>
    <xf numFmtId="0" fontId="4" fillId="24" borderId="15" xfId="0" applyFont="1" applyFill="1" applyBorder="1" applyAlignment="1">
      <alignment horizontal="left"/>
    </xf>
    <xf numFmtId="0" fontId="4" fillId="24" borderId="17" xfId="0" applyFont="1" applyFill="1" applyBorder="1" applyAlignment="1" applyProtection="1">
      <alignment horizontal="left" vertical="center"/>
      <protection/>
    </xf>
    <xf numFmtId="3" fontId="12" fillId="24" borderId="10" xfId="0" applyNumberFormat="1" applyFont="1" applyFill="1" applyBorder="1" applyAlignment="1" applyProtection="1">
      <alignment vertical="center"/>
      <protection/>
    </xf>
    <xf numFmtId="3" fontId="12" fillId="24" borderId="20" xfId="0" applyNumberFormat="1" applyFont="1" applyFill="1" applyBorder="1" applyAlignment="1" applyProtection="1">
      <alignment vertical="center"/>
      <protection/>
    </xf>
    <xf numFmtId="0" fontId="11" fillId="24" borderId="11" xfId="319" applyFont="1" applyFill="1" applyBorder="1" applyAlignment="1">
      <alignment horizontal="right"/>
      <protection/>
    </xf>
    <xf numFmtId="0" fontId="11" fillId="24" borderId="11" xfId="319" applyFont="1" applyFill="1" applyBorder="1">
      <alignment/>
      <protection/>
    </xf>
    <xf numFmtId="0" fontId="4" fillId="24" borderId="0" xfId="319" applyFont="1" applyFill="1" applyBorder="1" applyAlignment="1">
      <alignment horizontal="left" indent="1"/>
      <protection/>
    </xf>
    <xf numFmtId="0" fontId="89" fillId="0" borderId="0" xfId="0" applyFont="1" applyAlignment="1">
      <alignment/>
    </xf>
    <xf numFmtId="0" fontId="14" fillId="0" borderId="0" xfId="0" applyFont="1" applyAlignment="1">
      <alignment/>
    </xf>
    <xf numFmtId="0" fontId="97" fillId="24" borderId="0" xfId="0" applyFont="1" applyFill="1" applyAlignment="1" applyProtection="1">
      <alignment vertical="center"/>
      <protection/>
    </xf>
    <xf numFmtId="0" fontId="12" fillId="0" borderId="0" xfId="0" applyFont="1" applyAlignment="1">
      <alignment/>
    </xf>
    <xf numFmtId="0" fontId="103" fillId="0" borderId="0" xfId="0" applyFont="1" applyAlignment="1">
      <alignment/>
    </xf>
    <xf numFmtId="0" fontId="103" fillId="24" borderId="0" xfId="0" applyFont="1" applyFill="1" applyAlignment="1">
      <alignment/>
    </xf>
    <xf numFmtId="0" fontId="104" fillId="24" borderId="0" xfId="0" applyFont="1" applyFill="1" applyAlignment="1">
      <alignment/>
    </xf>
    <xf numFmtId="0" fontId="104" fillId="0" borderId="0" xfId="0" applyFont="1" applyAlignment="1">
      <alignment/>
    </xf>
    <xf numFmtId="0" fontId="92" fillId="24" borderId="0" xfId="319" applyFont="1" applyFill="1">
      <alignment/>
      <protection/>
    </xf>
    <xf numFmtId="0" fontId="105" fillId="0" borderId="0" xfId="319" applyFont="1" applyFill="1">
      <alignment/>
      <protection/>
    </xf>
    <xf numFmtId="0" fontId="42" fillId="24" borderId="0" xfId="319" applyFont="1" applyFill="1">
      <alignment/>
      <protection/>
    </xf>
    <xf numFmtId="0" fontId="106" fillId="24" borderId="0" xfId="319" applyFont="1" applyFill="1">
      <alignment/>
      <protection/>
    </xf>
    <xf numFmtId="0" fontId="42" fillId="24" borderId="0" xfId="319" applyFont="1" applyFill="1" applyBorder="1">
      <alignment/>
      <protection/>
    </xf>
    <xf numFmtId="0" fontId="42" fillId="24" borderId="0" xfId="0" applyFont="1" applyFill="1" applyBorder="1" applyAlignment="1">
      <alignment horizontal="centerContinuous" vertical="center"/>
    </xf>
    <xf numFmtId="0" fontId="17" fillId="24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0" fontId="4" fillId="24" borderId="0" xfId="0" applyFont="1" applyFill="1" applyBorder="1" applyAlignment="1" applyProtection="1">
      <alignment horizontal="centerContinuous" vertical="center"/>
      <protection/>
    </xf>
    <xf numFmtId="49" fontId="4" fillId="24" borderId="0" xfId="0" applyNumberFormat="1" applyFont="1" applyFill="1" applyBorder="1" applyAlignment="1" applyProtection="1">
      <alignment horizontal="centerContinuous" vertical="center"/>
      <protection/>
    </xf>
    <xf numFmtId="0" fontId="8" fillId="24" borderId="0" xfId="0" applyFont="1" applyFill="1" applyBorder="1" applyAlignment="1" applyProtection="1">
      <alignment horizontal="centerContinuous" vertical="center"/>
      <protection/>
    </xf>
    <xf numFmtId="0" fontId="17" fillId="24" borderId="0" xfId="319" applyFont="1" applyFill="1" applyAlignment="1">
      <alignment horizontal="centerContinuous"/>
      <protection/>
    </xf>
    <xf numFmtId="0" fontId="107" fillId="24" borderId="0" xfId="319" applyFont="1" applyFill="1" applyAlignment="1">
      <alignment horizontal="centerContinuous"/>
      <protection/>
    </xf>
    <xf numFmtId="0" fontId="95" fillId="0" borderId="0" xfId="319" applyFont="1" applyFill="1" applyAlignment="1">
      <alignment horizontal="centerContinuous"/>
      <protection/>
    </xf>
    <xf numFmtId="0" fontId="7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97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3" fillId="24" borderId="0" xfId="319" applyFont="1" applyFill="1" applyAlignment="1" applyProtection="1">
      <alignment horizontal="centerContinuous"/>
      <protection/>
    </xf>
    <xf numFmtId="0" fontId="106" fillId="0" borderId="0" xfId="319" applyFont="1" applyFill="1">
      <alignment/>
      <protection/>
    </xf>
    <xf numFmtId="0" fontId="108" fillId="24" borderId="0" xfId="319" applyFont="1" applyFill="1" applyAlignment="1" applyProtection="1">
      <alignment vertical="center"/>
      <protection/>
    </xf>
    <xf numFmtId="0" fontId="4" fillId="24" borderId="0" xfId="319" applyFont="1" applyFill="1" applyBorder="1" applyAlignment="1" applyProtection="1">
      <alignment vertical="center"/>
      <protection/>
    </xf>
    <xf numFmtId="49" fontId="4" fillId="24" borderId="0" xfId="319" applyNumberFormat="1" applyFont="1" applyFill="1" applyAlignment="1" applyProtection="1">
      <alignment vertical="center"/>
      <protection/>
    </xf>
    <xf numFmtId="0" fontId="3" fillId="24" borderId="0" xfId="319" applyFont="1" applyFill="1" applyAlignment="1" applyProtection="1">
      <alignment horizontal="left"/>
      <protection/>
    </xf>
    <xf numFmtId="0" fontId="97" fillId="24" borderId="0" xfId="319" applyFont="1" applyFill="1" applyAlignment="1" applyProtection="1">
      <alignment/>
      <protection/>
    </xf>
    <xf numFmtId="184" fontId="13" fillId="24" borderId="0" xfId="323" applyNumberFormat="1" applyFont="1" applyFill="1" applyBorder="1" applyAlignment="1">
      <alignment horizontal="left" vertical="center"/>
      <protection/>
    </xf>
    <xf numFmtId="211" fontId="4" fillId="24" borderId="0" xfId="323" applyNumberFormat="1" applyFont="1" applyFill="1" applyBorder="1" applyAlignment="1">
      <alignment horizontal="center" vertical="center"/>
      <protection/>
    </xf>
    <xf numFmtId="0" fontId="1" fillId="0" borderId="11" xfId="323" applyBorder="1" applyAlignment="1">
      <alignment vertical="center"/>
      <protection/>
    </xf>
    <xf numFmtId="0" fontId="1" fillId="0" borderId="0" xfId="323" applyAlignment="1">
      <alignment vertical="center"/>
      <protection/>
    </xf>
    <xf numFmtId="0" fontId="5" fillId="24" borderId="12" xfId="0" applyFont="1" applyFill="1" applyBorder="1" applyAlignment="1" applyProtection="1">
      <alignment horizontal="center" vertical="center"/>
      <protection/>
    </xf>
    <xf numFmtId="0" fontId="5" fillId="24" borderId="13" xfId="0" applyFont="1" applyFill="1" applyBorder="1" applyAlignment="1" applyProtection="1">
      <alignment horizontal="center" vertical="center"/>
      <protection/>
    </xf>
    <xf numFmtId="0" fontId="5" fillId="24" borderId="17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>
      <alignment horizontal="left" indent="1"/>
    </xf>
    <xf numFmtId="0" fontId="17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/>
    </xf>
    <xf numFmtId="3" fontId="17" fillId="24" borderId="0" xfId="319" applyNumberFormat="1" applyFont="1" applyFill="1">
      <alignment/>
      <protection/>
    </xf>
    <xf numFmtId="0" fontId="5" fillId="24" borderId="0" xfId="319" applyFont="1" applyFill="1" applyAlignment="1" applyProtection="1">
      <alignment horizontal="left"/>
      <protection/>
    </xf>
    <xf numFmtId="3" fontId="1" fillId="24" borderId="0" xfId="319" applyNumberFormat="1" applyFont="1" applyFill="1">
      <alignment/>
      <protection/>
    </xf>
    <xf numFmtId="0" fontId="1" fillId="24" borderId="0" xfId="319" applyFont="1" applyFill="1" applyBorder="1" applyAlignment="1">
      <alignment/>
      <protection/>
    </xf>
    <xf numFmtId="0" fontId="8" fillId="24" borderId="0" xfId="319" applyFont="1" applyFill="1" applyAlignment="1">
      <alignment/>
      <protection/>
    </xf>
    <xf numFmtId="3" fontId="11" fillId="24" borderId="10" xfId="0" applyNumberFormat="1" applyFont="1" applyFill="1" applyBorder="1" applyAlignment="1" applyProtection="1">
      <alignment horizontal="right" vertical="center" indent="1"/>
      <protection/>
    </xf>
    <xf numFmtId="3" fontId="12" fillId="24" borderId="10" xfId="0" applyNumberFormat="1" applyFont="1" applyFill="1" applyBorder="1" applyAlignment="1">
      <alignment horizontal="right" vertical="center" indent="1"/>
    </xf>
    <xf numFmtId="3" fontId="4" fillId="24" borderId="10" xfId="0" applyNumberFormat="1" applyFont="1" applyFill="1" applyBorder="1" applyAlignment="1" applyProtection="1">
      <alignment horizontal="right" vertical="center" indent="1"/>
      <protection/>
    </xf>
    <xf numFmtId="3" fontId="12" fillId="24" borderId="10" xfId="0" applyNumberFormat="1" applyFont="1" applyFill="1" applyBorder="1" applyAlignment="1" applyProtection="1">
      <alignment horizontal="right" vertical="center" indent="1"/>
      <protection/>
    </xf>
    <xf numFmtId="3" fontId="53" fillId="24" borderId="10" xfId="0" applyNumberFormat="1" applyFont="1" applyFill="1" applyBorder="1" applyAlignment="1" applyProtection="1">
      <alignment horizontal="right" vertical="center" indent="1"/>
      <protection/>
    </xf>
    <xf numFmtId="3" fontId="11" fillId="24" borderId="0" xfId="0" applyNumberFormat="1" applyFont="1" applyFill="1" applyBorder="1" applyAlignment="1" applyProtection="1">
      <alignment horizontal="right" vertical="center" indent="1"/>
      <protection/>
    </xf>
    <xf numFmtId="3" fontId="12" fillId="24" borderId="0" xfId="0" applyNumberFormat="1" applyFont="1" applyFill="1" applyBorder="1" applyAlignment="1">
      <alignment horizontal="right" vertical="center" indent="1"/>
    </xf>
    <xf numFmtId="3" fontId="4" fillId="24" borderId="0" xfId="0" applyNumberFormat="1" applyFont="1" applyFill="1" applyBorder="1" applyAlignment="1" applyProtection="1">
      <alignment horizontal="right" vertical="center" indent="1"/>
      <protection/>
    </xf>
    <xf numFmtId="3" fontId="12" fillId="24" borderId="0" xfId="0" applyNumberFormat="1" applyFont="1" applyFill="1" applyBorder="1" applyAlignment="1" applyProtection="1">
      <alignment horizontal="right" vertical="center" indent="1"/>
      <protection/>
    </xf>
    <xf numFmtId="3" fontId="53" fillId="24" borderId="0" xfId="0" applyNumberFormat="1" applyFont="1" applyFill="1" applyBorder="1" applyAlignment="1" applyProtection="1">
      <alignment horizontal="right" vertical="center" indent="1"/>
      <protection/>
    </xf>
    <xf numFmtId="3" fontId="12" fillId="24" borderId="18" xfId="0" applyNumberFormat="1" applyFont="1" applyFill="1" applyBorder="1" applyAlignment="1" applyProtection="1">
      <alignment horizontal="right" vertical="center" indent="1"/>
      <protection/>
    </xf>
    <xf numFmtId="3" fontId="12" fillId="24" borderId="10" xfId="319" applyNumberFormat="1" applyFont="1" applyFill="1" applyBorder="1" applyAlignment="1">
      <alignment horizontal="right" indent="1"/>
      <protection/>
    </xf>
    <xf numFmtId="3" fontId="56" fillId="24" borderId="10" xfId="319" applyNumberFormat="1" applyFont="1" applyFill="1" applyBorder="1" applyAlignment="1" applyProtection="1">
      <alignment horizontal="right" indent="1"/>
      <protection/>
    </xf>
    <xf numFmtId="3" fontId="56" fillId="24" borderId="10" xfId="319" applyNumberFormat="1" applyFont="1" applyFill="1" applyBorder="1" applyAlignment="1">
      <alignment horizontal="right" vertical="center" indent="1"/>
      <protection/>
    </xf>
    <xf numFmtId="3" fontId="4" fillId="24" borderId="10" xfId="319" applyNumberFormat="1" applyFont="1" applyFill="1" applyBorder="1" applyAlignment="1">
      <alignment horizontal="right" vertical="center" indent="1"/>
      <protection/>
    </xf>
    <xf numFmtId="3" fontId="8" fillId="24" borderId="10" xfId="319" applyNumberFormat="1" applyFont="1" applyFill="1" applyBorder="1" applyAlignment="1">
      <alignment horizontal="right" vertical="center" indent="1"/>
      <protection/>
    </xf>
    <xf numFmtId="3" fontId="17" fillId="24" borderId="10" xfId="319" applyNumberFormat="1" applyFont="1" applyFill="1" applyBorder="1" applyAlignment="1" applyProtection="1">
      <alignment horizontal="right" vertical="center" indent="1"/>
      <protection/>
    </xf>
    <xf numFmtId="3" fontId="17" fillId="24" borderId="10" xfId="319" applyNumberFormat="1" applyFont="1" applyFill="1" applyBorder="1" applyAlignment="1">
      <alignment horizontal="right" vertical="center" indent="1"/>
      <protection/>
    </xf>
    <xf numFmtId="0" fontId="12" fillId="24" borderId="10" xfId="319" applyFont="1" applyFill="1" applyBorder="1" applyAlignment="1">
      <alignment horizontal="right" indent="1"/>
      <protection/>
    </xf>
    <xf numFmtId="3" fontId="5" fillId="24" borderId="10" xfId="319" applyNumberFormat="1" applyFont="1" applyFill="1" applyBorder="1" applyAlignment="1">
      <alignment horizontal="right" vertical="center" indent="1"/>
      <protection/>
    </xf>
    <xf numFmtId="3" fontId="11" fillId="24" borderId="10" xfId="319" applyNumberFormat="1" applyFont="1" applyFill="1" applyBorder="1" applyAlignment="1">
      <alignment horizontal="right" vertical="center" indent="1"/>
      <protection/>
    </xf>
    <xf numFmtId="3" fontId="11" fillId="24" borderId="11" xfId="319" applyNumberFormat="1" applyFont="1" applyFill="1" applyBorder="1" applyAlignment="1">
      <alignment horizontal="right" vertical="center" indent="1"/>
      <protection/>
    </xf>
    <xf numFmtId="3" fontId="8" fillId="24" borderId="13" xfId="319" applyNumberFormat="1" applyFont="1" applyFill="1" applyBorder="1" applyAlignment="1">
      <alignment vertical="center"/>
      <protection/>
    </xf>
    <xf numFmtId="3" fontId="43" fillId="24" borderId="12" xfId="319" applyNumberFormat="1" applyFont="1" applyFill="1" applyBorder="1" applyProtection="1">
      <alignment/>
      <protection/>
    </xf>
    <xf numFmtId="3" fontId="56" fillId="24" borderId="13" xfId="319" applyNumberFormat="1" applyFont="1" applyFill="1" applyBorder="1" applyAlignment="1" applyProtection="1">
      <alignment horizontal="right" indent="1"/>
      <protection/>
    </xf>
    <xf numFmtId="0" fontId="11" fillId="25" borderId="18" xfId="0" applyFont="1" applyFill="1" applyBorder="1" applyAlignment="1" applyProtection="1">
      <alignment horizontal="right" vertical="center"/>
      <protection/>
    </xf>
    <xf numFmtId="3" fontId="8" fillId="25" borderId="0" xfId="0" applyNumberFormat="1" applyFont="1" applyFill="1" applyBorder="1" applyAlignment="1" applyProtection="1">
      <alignment horizontal="right" vertical="center" indent="1"/>
      <protection/>
    </xf>
    <xf numFmtId="3" fontId="17" fillId="25" borderId="0" xfId="0" applyNumberFormat="1" applyFont="1" applyFill="1" applyBorder="1" applyAlignment="1" applyProtection="1">
      <alignment horizontal="right" vertical="center" indent="1"/>
      <protection/>
    </xf>
    <xf numFmtId="3" fontId="12" fillId="25" borderId="0" xfId="0" applyNumberFormat="1" applyFont="1" applyFill="1" applyBorder="1" applyAlignment="1" applyProtection="1">
      <alignment horizontal="right" vertical="center" indent="1"/>
      <protection/>
    </xf>
    <xf numFmtId="3" fontId="8" fillId="25" borderId="10" xfId="0" applyNumberFormat="1" applyFont="1" applyFill="1" applyBorder="1" applyAlignment="1" applyProtection="1">
      <alignment horizontal="right" vertical="center" indent="1"/>
      <protection/>
    </xf>
    <xf numFmtId="3" fontId="17" fillId="25" borderId="10" xfId="0" applyNumberFormat="1" applyFont="1" applyFill="1" applyBorder="1" applyAlignment="1" applyProtection="1">
      <alignment horizontal="right" vertical="center" indent="1"/>
      <protection/>
    </xf>
    <xf numFmtId="3" fontId="12" fillId="25" borderId="10" xfId="0" applyNumberFormat="1" applyFont="1" applyFill="1" applyBorder="1" applyAlignment="1" applyProtection="1">
      <alignment horizontal="right" vertical="center" indent="1"/>
      <protection/>
    </xf>
    <xf numFmtId="3" fontId="14" fillId="25" borderId="10" xfId="0" applyNumberFormat="1" applyFont="1" applyFill="1" applyBorder="1" applyAlignment="1" applyProtection="1">
      <alignment vertical="center"/>
      <protection/>
    </xf>
    <xf numFmtId="0" fontId="11" fillId="24" borderId="14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11" fillId="25" borderId="20" xfId="0" applyFont="1" applyFill="1" applyBorder="1" applyAlignment="1" applyProtection="1">
      <alignment horizontal="right" vertical="center" indent="1"/>
      <protection/>
    </xf>
    <xf numFmtId="0" fontId="11" fillId="25" borderId="18" xfId="0" applyFont="1" applyFill="1" applyBorder="1" applyAlignment="1" applyProtection="1">
      <alignment horizontal="right" vertical="center" indent="1"/>
      <protection/>
    </xf>
    <xf numFmtId="0" fontId="1" fillId="0" borderId="0" xfId="323" applyFont="1" applyBorder="1" applyAlignment="1">
      <alignment vertical="top" wrapText="1"/>
      <protection/>
    </xf>
    <xf numFmtId="0" fontId="1" fillId="0" borderId="0" xfId="323" applyFont="1" applyBorder="1" applyAlignment="1">
      <alignment vertical="top"/>
      <protection/>
    </xf>
    <xf numFmtId="0" fontId="4" fillId="24" borderId="14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left" vertical="center"/>
    </xf>
    <xf numFmtId="0" fontId="12" fillId="24" borderId="16" xfId="0" applyFont="1" applyFill="1" applyBorder="1" applyAlignment="1">
      <alignment vertical="center"/>
    </xf>
    <xf numFmtId="0" fontId="12" fillId="24" borderId="19" xfId="0" applyFont="1" applyFill="1" applyBorder="1" applyAlignment="1">
      <alignment vertical="center"/>
    </xf>
    <xf numFmtId="0" fontId="11" fillId="24" borderId="15" xfId="0" applyFont="1" applyFill="1" applyBorder="1" applyAlignment="1" applyProtection="1">
      <alignment horizontal="left" vertical="center" indent="2"/>
      <protection/>
    </xf>
    <xf numFmtId="0" fontId="4" fillId="24" borderId="17" xfId="0" applyFont="1" applyFill="1" applyBorder="1" applyAlignment="1">
      <alignment horizontal="left" vertical="center" indent="2"/>
    </xf>
    <xf numFmtId="3" fontId="12" fillId="24" borderId="18" xfId="0" applyNumberFormat="1" applyFont="1" applyFill="1" applyBorder="1" applyAlignment="1">
      <alignment vertical="center"/>
    </xf>
    <xf numFmtId="3" fontId="12" fillId="24" borderId="18" xfId="0" applyNumberFormat="1" applyFont="1" applyFill="1" applyBorder="1" applyAlignment="1">
      <alignment horizontal="right" vertical="center" indent="1"/>
    </xf>
    <xf numFmtId="3" fontId="12" fillId="24" borderId="20" xfId="0" applyNumberFormat="1" applyFont="1" applyFill="1" applyBorder="1" applyAlignment="1">
      <alignment horizontal="right" vertical="center" indent="1"/>
    </xf>
    <xf numFmtId="203" fontId="5" fillId="0" borderId="30" xfId="301" applyNumberFormat="1" applyFont="1" applyFill="1" applyBorder="1" applyAlignment="1">
      <alignment vertical="center"/>
    </xf>
    <xf numFmtId="180" fontId="90" fillId="24" borderId="0" xfId="301" applyNumberFormat="1" applyFont="1" applyFill="1" applyBorder="1" applyAlignment="1">
      <alignment vertical="center"/>
    </xf>
    <xf numFmtId="203" fontId="90" fillId="24" borderId="0" xfId="301" applyNumberFormat="1" applyFont="1" applyFill="1" applyBorder="1" applyAlignment="1">
      <alignment vertical="center"/>
    </xf>
    <xf numFmtId="203" fontId="90" fillId="0" borderId="0" xfId="301" applyNumberFormat="1" applyFont="1" applyFill="1" applyBorder="1" applyAlignment="1">
      <alignment vertical="center"/>
    </xf>
    <xf numFmtId="0" fontId="100" fillId="24" borderId="0" xfId="319" applyFont="1" applyFill="1" applyBorder="1" applyAlignment="1">
      <alignment vertical="center"/>
      <protection/>
    </xf>
    <xf numFmtId="0" fontId="42" fillId="24" borderId="0" xfId="319" applyFont="1" applyFill="1" applyBorder="1" applyAlignment="1" applyProtection="1">
      <alignment/>
      <protection locked="0"/>
    </xf>
    <xf numFmtId="3" fontId="12" fillId="24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96" fillId="0" borderId="0" xfId="0" applyFont="1" applyAlignment="1">
      <alignment/>
    </xf>
    <xf numFmtId="0" fontId="12" fillId="24" borderId="11" xfId="0" applyFont="1" applyFill="1" applyBorder="1" applyAlignment="1">
      <alignment horizontal="center" vertical="center"/>
    </xf>
    <xf numFmtId="0" fontId="11" fillId="24" borderId="16" xfId="319" applyFont="1" applyFill="1" applyBorder="1" applyAlignment="1" applyProtection="1">
      <alignment horizontal="center" vertical="center"/>
      <protection/>
    </xf>
    <xf numFmtId="203" fontId="1" fillId="0" borderId="0" xfId="301" applyNumberFormat="1" applyFont="1" applyFill="1" applyBorder="1" applyAlignment="1">
      <alignment vertical="center"/>
    </xf>
    <xf numFmtId="203" fontId="1" fillId="0" borderId="0" xfId="301" applyNumberFormat="1" applyFont="1" applyFill="1" applyBorder="1" applyAlignment="1">
      <alignment horizontal="left" vertical="center" indent="2"/>
    </xf>
    <xf numFmtId="190" fontId="12" fillId="24" borderId="19" xfId="0" applyNumberFormat="1" applyFont="1" applyFill="1" applyBorder="1" applyAlignment="1" applyProtection="1">
      <alignment horizontal="right"/>
      <protection locked="0"/>
    </xf>
    <xf numFmtId="3" fontId="4" fillId="24" borderId="10" xfId="0" applyNumberFormat="1" applyFont="1" applyFill="1" applyBorder="1" applyAlignment="1">
      <alignment horizontal="right" indent="1"/>
    </xf>
    <xf numFmtId="3" fontId="12" fillId="24" borderId="10" xfId="0" applyNumberFormat="1" applyFont="1" applyFill="1" applyBorder="1" applyAlignment="1" applyProtection="1">
      <alignment horizontal="right" indent="1"/>
      <protection locked="0"/>
    </xf>
    <xf numFmtId="3" fontId="53" fillId="24" borderId="10" xfId="0" applyNumberFormat="1" applyFont="1" applyFill="1" applyBorder="1" applyAlignment="1" applyProtection="1">
      <alignment horizontal="right" indent="1"/>
      <protection locked="0"/>
    </xf>
    <xf numFmtId="0" fontId="8" fillId="25" borderId="0" xfId="0" applyFont="1" applyFill="1" applyBorder="1" applyAlignment="1" applyProtection="1">
      <alignment horizontal="left" wrapText="1"/>
      <protection/>
    </xf>
    <xf numFmtId="3" fontId="17" fillId="24" borderId="10" xfId="0" applyNumberFormat="1" applyFont="1" applyFill="1" applyBorder="1" applyAlignment="1">
      <alignment horizontal="right" indent="1"/>
    </xf>
    <xf numFmtId="0" fontId="53" fillId="24" borderId="13" xfId="319" applyFont="1" applyFill="1" applyBorder="1" applyAlignment="1" applyProtection="1">
      <alignment horizontal="left" vertical="center"/>
      <protection/>
    </xf>
    <xf numFmtId="3" fontId="53" fillId="24" borderId="11" xfId="319" applyNumberFormat="1" applyFont="1" applyFill="1" applyBorder="1" applyAlignment="1">
      <alignment vertical="center"/>
      <protection/>
    </xf>
    <xf numFmtId="3" fontId="53" fillId="24" borderId="0" xfId="319" applyNumberFormat="1" applyFont="1" applyFill="1" applyBorder="1" applyAlignment="1">
      <alignment vertical="center"/>
      <protection/>
    </xf>
    <xf numFmtId="3" fontId="53" fillId="24" borderId="10" xfId="319" applyNumberFormat="1" applyFont="1" applyFill="1" applyBorder="1" applyAlignment="1">
      <alignment horizontal="right" vertical="center" indent="1"/>
      <protection/>
    </xf>
    <xf numFmtId="3" fontId="17" fillId="24" borderId="0" xfId="319" applyNumberFormat="1" applyFont="1" applyFill="1" applyBorder="1" applyAlignment="1">
      <alignment vertical="center"/>
      <protection/>
    </xf>
    <xf numFmtId="3" fontId="11" fillId="24" borderId="13" xfId="319" applyNumberFormat="1" applyFont="1" applyFill="1" applyBorder="1" applyAlignment="1">
      <alignment horizontal="right" vertical="center"/>
      <protection/>
    </xf>
    <xf numFmtId="181" fontId="85" fillId="0" borderId="0" xfId="347" applyNumberFormat="1" applyFont="1" applyAlignment="1">
      <alignment/>
    </xf>
    <xf numFmtId="3" fontId="11" fillId="24" borderId="14" xfId="0" applyNumberFormat="1" applyFont="1" applyFill="1" applyBorder="1" applyAlignment="1" applyProtection="1">
      <alignment horizontal="right" indent="2"/>
      <protection/>
    </xf>
    <xf numFmtId="3" fontId="4" fillId="24" borderId="11" xfId="0" applyNumberFormat="1" applyFont="1" applyFill="1" applyBorder="1" applyAlignment="1" applyProtection="1">
      <alignment horizontal="right" indent="2"/>
      <protection/>
    </xf>
    <xf numFmtId="3" fontId="100" fillId="24" borderId="11" xfId="0" applyNumberFormat="1" applyFont="1" applyFill="1" applyBorder="1" applyAlignment="1" applyProtection="1">
      <alignment horizontal="right" indent="2"/>
      <protection/>
    </xf>
    <xf numFmtId="3" fontId="12" fillId="24" borderId="11" xfId="0" applyNumberFormat="1" applyFont="1" applyFill="1" applyBorder="1" applyAlignment="1" applyProtection="1">
      <alignment horizontal="right" indent="2"/>
      <protection/>
    </xf>
    <xf numFmtId="3" fontId="11" fillId="24" borderId="11" xfId="0" applyNumberFormat="1" applyFont="1" applyFill="1" applyBorder="1" applyAlignment="1" applyProtection="1">
      <alignment horizontal="right" indent="2"/>
      <protection/>
    </xf>
    <xf numFmtId="3" fontId="11" fillId="24" borderId="19" xfId="0" applyNumberFormat="1" applyFont="1" applyFill="1" applyBorder="1" applyAlignment="1" applyProtection="1">
      <alignment horizontal="right" indent="2"/>
      <protection/>
    </xf>
    <xf numFmtId="3" fontId="4" fillId="24" borderId="10" xfId="0" applyNumberFormat="1" applyFont="1" applyFill="1" applyBorder="1" applyAlignment="1" applyProtection="1">
      <alignment horizontal="right" indent="2"/>
      <protection/>
    </xf>
    <xf numFmtId="3" fontId="100" fillId="24" borderId="10" xfId="0" applyNumberFormat="1" applyFont="1" applyFill="1" applyBorder="1" applyAlignment="1" applyProtection="1">
      <alignment horizontal="right" indent="2"/>
      <protection/>
    </xf>
    <xf numFmtId="3" fontId="12" fillId="24" borderId="10" xfId="0" applyNumberFormat="1" applyFont="1" applyFill="1" applyBorder="1" applyAlignment="1" applyProtection="1">
      <alignment horizontal="right" indent="2"/>
      <protection/>
    </xf>
    <xf numFmtId="3" fontId="11" fillId="24" borderId="10" xfId="0" applyNumberFormat="1" applyFont="1" applyFill="1" applyBorder="1" applyAlignment="1" applyProtection="1">
      <alignment horizontal="right" indent="2"/>
      <protection/>
    </xf>
    <xf numFmtId="3" fontId="12" fillId="0" borderId="10" xfId="319" applyNumberFormat="1" applyFont="1" applyFill="1" applyBorder="1" applyAlignment="1" applyProtection="1">
      <alignment horizontal="right" vertical="center" indent="3"/>
      <protection/>
    </xf>
    <xf numFmtId="3" fontId="12" fillId="0" borderId="10" xfId="303" applyNumberFormat="1" applyFont="1" applyFill="1" applyBorder="1" applyAlignment="1" applyProtection="1">
      <alignment horizontal="right" vertical="center" indent="3"/>
      <protection/>
    </xf>
    <xf numFmtId="3" fontId="12" fillId="24" borderId="10" xfId="319" applyNumberFormat="1" applyFont="1" applyFill="1" applyBorder="1" applyAlignment="1" applyProtection="1">
      <alignment horizontal="right" vertical="center" indent="3"/>
      <protection/>
    </xf>
    <xf numFmtId="3" fontId="43" fillId="24" borderId="10" xfId="319" applyNumberFormat="1" applyFont="1" applyFill="1" applyBorder="1" applyAlignment="1" applyProtection="1">
      <alignment horizontal="right" indent="3"/>
      <protection/>
    </xf>
    <xf numFmtId="181" fontId="41" fillId="24" borderId="0" xfId="347" applyNumberFormat="1" applyFont="1" applyFill="1" applyAlignment="1">
      <alignment/>
    </xf>
    <xf numFmtId="0" fontId="17" fillId="24" borderId="0" xfId="330" applyFont="1" applyFill="1" applyAlignment="1" applyProtection="1">
      <alignment/>
      <protection/>
    </xf>
    <xf numFmtId="0" fontId="39" fillId="24" borderId="0" xfId="325" applyFont="1" applyFill="1" applyBorder="1" applyAlignment="1">
      <alignment horizontal="left" vertical="center" textRotation="180"/>
      <protection/>
    </xf>
    <xf numFmtId="0" fontId="109" fillId="0" borderId="0" xfId="290" applyFont="1" applyAlignment="1" applyProtection="1">
      <alignment/>
      <protection/>
    </xf>
    <xf numFmtId="0" fontId="109" fillId="0" borderId="0" xfId="290" applyFont="1" applyAlignment="1" applyProtection="1">
      <alignment vertical="center"/>
      <protection/>
    </xf>
    <xf numFmtId="0" fontId="110" fillId="0" borderId="0" xfId="290" applyFont="1" applyAlignment="1" applyProtection="1">
      <alignment vertical="center"/>
      <protection/>
    </xf>
    <xf numFmtId="0" fontId="110" fillId="0" borderId="0" xfId="290" applyFont="1" applyAlignment="1" applyProtection="1">
      <alignment vertical="top"/>
      <protection/>
    </xf>
    <xf numFmtId="0" fontId="110" fillId="0" borderId="0" xfId="290" applyFont="1" applyAlignment="1" applyProtection="1">
      <alignment/>
      <protection/>
    </xf>
    <xf numFmtId="14" fontId="110" fillId="0" borderId="0" xfId="290" applyNumberFormat="1" applyFont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 wrapText="1"/>
      <protection/>
    </xf>
    <xf numFmtId="0" fontId="13" fillId="0" borderId="1" xfId="0" applyFont="1" applyBorder="1" applyAlignment="1">
      <alignment horizontal="center" vertical="center" wrapText="1"/>
    </xf>
    <xf numFmtId="3" fontId="11" fillId="24" borderId="10" xfId="0" applyNumberFormat="1" applyFont="1" applyFill="1" applyBorder="1" applyAlignment="1" applyProtection="1">
      <alignment horizontal="right" indent="4"/>
      <protection/>
    </xf>
    <xf numFmtId="3" fontId="12" fillId="24" borderId="10" xfId="0" applyNumberFormat="1" applyFont="1" applyFill="1" applyBorder="1" applyAlignment="1" applyProtection="1">
      <alignment horizontal="right" indent="4"/>
      <protection/>
    </xf>
    <xf numFmtId="3" fontId="4" fillId="24" borderId="10" xfId="0" applyNumberFormat="1" applyFont="1" applyFill="1" applyBorder="1" applyAlignment="1" applyProtection="1">
      <alignment horizontal="right" indent="4"/>
      <protection/>
    </xf>
    <xf numFmtId="3" fontId="4" fillId="24" borderId="10" xfId="0" applyNumberFormat="1" applyFont="1" applyFill="1" applyBorder="1" applyAlignment="1" applyProtection="1">
      <alignment horizontal="right" vertical="center" indent="4"/>
      <protection/>
    </xf>
    <xf numFmtId="3" fontId="100" fillId="24" borderId="10" xfId="0" applyNumberFormat="1" applyFont="1" applyFill="1" applyBorder="1" applyAlignment="1" applyProtection="1">
      <alignment horizontal="right" indent="4"/>
      <protection/>
    </xf>
    <xf numFmtId="185" fontId="12" fillId="24" borderId="13" xfId="323" applyNumberFormat="1" applyFont="1" applyFill="1" applyBorder="1" applyAlignment="1">
      <alignment horizontal="right" vertical="center" indent="4"/>
      <protection/>
    </xf>
    <xf numFmtId="0" fontId="1" fillId="24" borderId="16" xfId="0" applyFont="1" applyFill="1" applyBorder="1" applyAlignment="1">
      <alignment vertical="center"/>
    </xf>
    <xf numFmtId="0" fontId="5" fillId="24" borderId="18" xfId="0" applyFont="1" applyFill="1" applyBorder="1" applyAlignment="1" applyProtection="1">
      <alignment horizontal="left" vertical="center" indent="2"/>
      <protection/>
    </xf>
    <xf numFmtId="3" fontId="11" fillId="24" borderId="11" xfId="0" applyNumberFormat="1" applyFont="1" applyFill="1" applyBorder="1" applyAlignment="1">
      <alignment horizontal="right" indent="2"/>
    </xf>
    <xf numFmtId="3" fontId="4" fillId="24" borderId="11" xfId="0" applyNumberFormat="1" applyFont="1" applyFill="1" applyBorder="1" applyAlignment="1">
      <alignment horizontal="right" indent="2"/>
    </xf>
    <xf numFmtId="3" fontId="12" fillId="0" borderId="10" xfId="0" applyNumberFormat="1" applyFont="1" applyFill="1" applyBorder="1" applyAlignment="1" applyProtection="1">
      <alignment horizontal="right" indent="2"/>
      <protection/>
    </xf>
    <xf numFmtId="3" fontId="11" fillId="24" borderId="10" xfId="0" applyNumberFormat="1" applyFont="1" applyFill="1" applyBorder="1" applyAlignment="1">
      <alignment horizontal="right" indent="2"/>
    </xf>
    <xf numFmtId="3" fontId="4" fillId="24" borderId="10" xfId="0" applyNumberFormat="1" applyFont="1" applyFill="1" applyBorder="1" applyAlignment="1">
      <alignment horizontal="right" indent="2"/>
    </xf>
    <xf numFmtId="3" fontId="43" fillId="24" borderId="10" xfId="0" applyNumberFormat="1" applyFont="1" applyFill="1" applyBorder="1" applyAlignment="1" applyProtection="1">
      <alignment horizontal="right" indent="2"/>
      <protection/>
    </xf>
    <xf numFmtId="9" fontId="11" fillId="24" borderId="13" xfId="347" applyFont="1" applyFill="1" applyBorder="1" applyAlignment="1">
      <alignment horizontal="right" indent="2"/>
    </xf>
    <xf numFmtId="0" fontId="43" fillId="24" borderId="16" xfId="0" applyFont="1" applyFill="1" applyBorder="1" applyAlignment="1">
      <alignment vertical="center"/>
    </xf>
    <xf numFmtId="0" fontId="11" fillId="24" borderId="18" xfId="0" applyFont="1" applyFill="1" applyBorder="1" applyAlignment="1" applyProtection="1">
      <alignment horizontal="left" vertical="center" indent="2"/>
      <protection/>
    </xf>
    <xf numFmtId="3" fontId="12" fillId="24" borderId="10" xfId="319" applyNumberFormat="1" applyFont="1" applyFill="1" applyBorder="1" applyAlignment="1" applyProtection="1">
      <alignment horizontal="right" indent="3"/>
      <protection/>
    </xf>
    <xf numFmtId="0" fontId="11" fillId="25" borderId="15" xfId="0" applyFont="1" applyFill="1" applyBorder="1" applyAlignment="1" applyProtection="1">
      <alignment horizontal="right" vertical="center"/>
      <protection/>
    </xf>
    <xf numFmtId="0" fontId="11" fillId="25" borderId="17" xfId="0" applyFont="1" applyFill="1" applyBorder="1" applyAlignment="1" applyProtection="1">
      <alignment horizontal="right" vertical="center" indent="1"/>
      <protection/>
    </xf>
    <xf numFmtId="3" fontId="14" fillId="25" borderId="11" xfId="0" applyNumberFormat="1" applyFont="1" applyFill="1" applyBorder="1" applyAlignment="1">
      <alignment vertical="center"/>
    </xf>
    <xf numFmtId="3" fontId="14" fillId="25" borderId="13" xfId="0" applyNumberFormat="1" applyFont="1" applyFill="1" applyBorder="1" applyAlignment="1">
      <alignment vertical="center"/>
    </xf>
    <xf numFmtId="3" fontId="53" fillId="25" borderId="11" xfId="0" applyNumberFormat="1" applyFont="1" applyFill="1" applyBorder="1" applyAlignment="1" applyProtection="1">
      <alignment vertical="center"/>
      <protection/>
    </xf>
    <xf numFmtId="3" fontId="53" fillId="25" borderId="13" xfId="0" applyNumberFormat="1" applyFont="1" applyFill="1" applyBorder="1" applyAlignment="1" applyProtection="1">
      <alignment vertical="center"/>
      <protection/>
    </xf>
    <xf numFmtId="3" fontId="4" fillId="25" borderId="11" xfId="0" applyNumberFormat="1" applyFont="1" applyFill="1" applyBorder="1" applyAlignment="1" applyProtection="1">
      <alignment vertical="center"/>
      <protection/>
    </xf>
    <xf numFmtId="3" fontId="4" fillId="25" borderId="13" xfId="0" applyNumberFormat="1" applyFont="1" applyFill="1" applyBorder="1" applyAlignment="1" applyProtection="1">
      <alignment vertical="center"/>
      <protection/>
    </xf>
    <xf numFmtId="3" fontId="8" fillId="25" borderId="11" xfId="0" applyNumberFormat="1" applyFont="1" applyFill="1" applyBorder="1" applyAlignment="1" applyProtection="1">
      <alignment vertical="center"/>
      <protection/>
    </xf>
    <xf numFmtId="3" fontId="8" fillId="25" borderId="13" xfId="0" applyNumberFormat="1" applyFont="1" applyFill="1" applyBorder="1" applyAlignment="1" applyProtection="1">
      <alignment horizontal="right" vertical="center" indent="1"/>
      <protection/>
    </xf>
    <xf numFmtId="3" fontId="17" fillId="25" borderId="11" xfId="0" applyNumberFormat="1" applyFont="1" applyFill="1" applyBorder="1" applyAlignment="1" applyProtection="1">
      <alignment vertical="center"/>
      <protection/>
    </xf>
    <xf numFmtId="3" fontId="17" fillId="25" borderId="13" xfId="0" applyNumberFormat="1" applyFont="1" applyFill="1" applyBorder="1" applyAlignment="1" applyProtection="1">
      <alignment horizontal="right" vertical="center" indent="1"/>
      <protection/>
    </xf>
    <xf numFmtId="3" fontId="12" fillId="25" borderId="11" xfId="0" applyNumberFormat="1" applyFont="1" applyFill="1" applyBorder="1" applyAlignment="1" applyProtection="1">
      <alignment vertical="center"/>
      <protection/>
    </xf>
    <xf numFmtId="3" fontId="12" fillId="25" borderId="13" xfId="0" applyNumberFormat="1" applyFont="1" applyFill="1" applyBorder="1" applyAlignment="1" applyProtection="1">
      <alignment horizontal="right" vertical="center" indent="1"/>
      <protection/>
    </xf>
    <xf numFmtId="3" fontId="53" fillId="25" borderId="11" xfId="0" applyNumberFormat="1" applyFont="1" applyFill="1" applyBorder="1" applyAlignment="1" applyProtection="1">
      <alignment/>
      <protection/>
    </xf>
    <xf numFmtId="3" fontId="53" fillId="25" borderId="13" xfId="0" applyNumberFormat="1" applyFont="1" applyFill="1" applyBorder="1" applyAlignment="1" applyProtection="1">
      <alignment/>
      <protection/>
    </xf>
    <xf numFmtId="3" fontId="14" fillId="25" borderId="11" xfId="0" applyNumberFormat="1" applyFont="1" applyFill="1" applyBorder="1" applyAlignment="1" applyProtection="1">
      <alignment vertical="center"/>
      <protection/>
    </xf>
    <xf numFmtId="3" fontId="14" fillId="25" borderId="13" xfId="0" applyNumberFormat="1" applyFont="1" applyFill="1" applyBorder="1" applyAlignment="1" applyProtection="1">
      <alignment vertical="center"/>
      <protection/>
    </xf>
    <xf numFmtId="3" fontId="14" fillId="25" borderId="14" xfId="0" applyNumberFormat="1" applyFont="1" applyFill="1" applyBorder="1" applyAlignment="1" applyProtection="1">
      <alignment vertical="center"/>
      <protection/>
    </xf>
    <xf numFmtId="3" fontId="14" fillId="25" borderId="12" xfId="0" applyNumberFormat="1" applyFont="1" applyFill="1" applyBorder="1" applyAlignment="1" applyProtection="1">
      <alignment vertical="center"/>
      <protection/>
    </xf>
    <xf numFmtId="3" fontId="53" fillId="25" borderId="0" xfId="0" applyNumberFormat="1" applyFont="1" applyFill="1" applyBorder="1" applyAlignment="1" applyProtection="1">
      <alignment horizontal="right" indent="1"/>
      <protection/>
    </xf>
    <xf numFmtId="3" fontId="4" fillId="25" borderId="0" xfId="0" applyNumberFormat="1" applyFont="1" applyFill="1" applyBorder="1" applyAlignment="1" applyProtection="1">
      <alignment horizontal="right" vertical="center" indent="1"/>
      <protection/>
    </xf>
    <xf numFmtId="3" fontId="14" fillId="25" borderId="0" xfId="0" applyNumberFormat="1" applyFont="1" applyFill="1" applyBorder="1" applyAlignment="1" applyProtection="1">
      <alignment horizontal="right" vertical="center" indent="1"/>
      <protection/>
    </xf>
    <xf numFmtId="3" fontId="14" fillId="25" borderId="16" xfId="0" applyNumberFormat="1" applyFont="1" applyFill="1" applyBorder="1" applyAlignment="1" applyProtection="1">
      <alignment horizontal="right" vertical="center" indent="1"/>
      <protection/>
    </xf>
    <xf numFmtId="3" fontId="11" fillId="24" borderId="16" xfId="0" applyNumberFormat="1" applyFont="1" applyFill="1" applyBorder="1" applyAlignment="1" applyProtection="1">
      <alignment horizontal="right" indent="1"/>
      <protection locked="0"/>
    </xf>
    <xf numFmtId="3" fontId="11" fillId="24" borderId="18" xfId="0" applyNumberFormat="1" applyFont="1" applyFill="1" applyBorder="1" applyAlignment="1" applyProtection="1">
      <alignment horizontal="right" indent="1"/>
      <protection locked="0"/>
    </xf>
    <xf numFmtId="0" fontId="111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0" fontId="77" fillId="24" borderId="0" xfId="0" applyFont="1" applyFill="1" applyBorder="1" applyAlignment="1">
      <alignment/>
    </xf>
    <xf numFmtId="3" fontId="11" fillId="24" borderId="10" xfId="319" applyNumberFormat="1" applyFont="1" applyFill="1" applyBorder="1" applyAlignment="1">
      <alignment horizontal="right" indent="2"/>
      <protection/>
    </xf>
    <xf numFmtId="3" fontId="17" fillId="24" borderId="10" xfId="319" applyNumberFormat="1" applyFont="1" applyFill="1" applyBorder="1" applyAlignment="1" applyProtection="1">
      <alignment horizontal="right" indent="2"/>
      <protection/>
    </xf>
    <xf numFmtId="3" fontId="4" fillId="24" borderId="10" xfId="319" applyNumberFormat="1" applyFont="1" applyFill="1" applyBorder="1" applyAlignment="1" applyProtection="1">
      <alignment horizontal="right" indent="2"/>
      <protection/>
    </xf>
    <xf numFmtId="3" fontId="12" fillId="24" borderId="10" xfId="319" applyNumberFormat="1" applyFont="1" applyFill="1" applyBorder="1" applyAlignment="1" applyProtection="1">
      <alignment horizontal="right" indent="2"/>
      <protection/>
    </xf>
    <xf numFmtId="3" fontId="8" fillId="24" borderId="10" xfId="319" applyNumberFormat="1" applyFont="1" applyFill="1" applyBorder="1" applyAlignment="1" applyProtection="1">
      <alignment horizontal="right" indent="2"/>
      <protection/>
    </xf>
    <xf numFmtId="0" fontId="100" fillId="24" borderId="0" xfId="319" applyFont="1" applyFill="1" applyBorder="1" applyAlignment="1">
      <alignment horizontal="right" vertical="center" indent="2"/>
      <protection/>
    </xf>
    <xf numFmtId="3" fontId="11" fillId="24" borderId="0" xfId="319" applyNumberFormat="1" applyFont="1" applyFill="1" applyBorder="1" applyAlignment="1">
      <alignment horizontal="right" indent="2"/>
      <protection/>
    </xf>
    <xf numFmtId="3" fontId="4" fillId="24" borderId="0" xfId="319" applyNumberFormat="1" applyFont="1" applyFill="1" applyBorder="1" applyAlignment="1">
      <alignment horizontal="right" indent="2"/>
      <protection/>
    </xf>
    <xf numFmtId="3" fontId="17" fillId="24" borderId="0" xfId="319" applyNumberFormat="1" applyFont="1" applyFill="1" applyBorder="1" applyAlignment="1" applyProtection="1">
      <alignment horizontal="right" indent="2"/>
      <protection/>
    </xf>
    <xf numFmtId="3" fontId="112" fillId="24" borderId="0" xfId="319" applyNumberFormat="1" applyFont="1" applyFill="1" applyBorder="1" applyAlignment="1">
      <alignment horizontal="right" indent="2"/>
      <protection/>
    </xf>
    <xf numFmtId="3" fontId="12" fillId="24" borderId="0" xfId="319" applyNumberFormat="1" applyFont="1" applyFill="1" applyBorder="1" applyAlignment="1">
      <alignment horizontal="right" indent="2"/>
      <protection/>
    </xf>
    <xf numFmtId="3" fontId="107" fillId="24" borderId="0" xfId="319" applyNumberFormat="1" applyFont="1" applyFill="1" applyBorder="1" applyAlignment="1" applyProtection="1">
      <alignment horizontal="right" indent="2"/>
      <protection/>
    </xf>
    <xf numFmtId="3" fontId="4" fillId="24" borderId="0" xfId="319" applyNumberFormat="1" applyFont="1" applyFill="1" applyBorder="1" applyAlignment="1" applyProtection="1">
      <alignment horizontal="right" indent="2"/>
      <protection/>
    </xf>
    <xf numFmtId="3" fontId="12" fillId="24" borderId="0" xfId="319" applyNumberFormat="1" applyFont="1" applyFill="1" applyBorder="1" applyAlignment="1" applyProtection="1">
      <alignment horizontal="right" indent="2"/>
      <protection/>
    </xf>
    <xf numFmtId="3" fontId="12" fillId="24" borderId="10" xfId="319" applyNumberFormat="1" applyFont="1" applyFill="1" applyBorder="1" applyAlignment="1">
      <alignment horizontal="right" indent="2"/>
      <protection/>
    </xf>
    <xf numFmtId="0" fontId="100" fillId="24" borderId="10" xfId="319" applyFont="1" applyFill="1" applyBorder="1" applyAlignment="1">
      <alignment horizontal="right" vertical="center" indent="2"/>
      <protection/>
    </xf>
    <xf numFmtId="3" fontId="4" fillId="24" borderId="10" xfId="319" applyNumberFormat="1" applyFont="1" applyFill="1" applyBorder="1" applyAlignment="1">
      <alignment horizontal="right" indent="2"/>
      <protection/>
    </xf>
    <xf numFmtId="3" fontId="112" fillId="24" borderId="10" xfId="319" applyNumberFormat="1" applyFont="1" applyFill="1" applyBorder="1" applyAlignment="1">
      <alignment horizontal="right" indent="2"/>
      <protection/>
    </xf>
    <xf numFmtId="3" fontId="107" fillId="24" borderId="10" xfId="319" applyNumberFormat="1" applyFont="1" applyFill="1" applyBorder="1" applyAlignment="1" applyProtection="1">
      <alignment horizontal="right" indent="2"/>
      <protection/>
    </xf>
    <xf numFmtId="3" fontId="11" fillId="24" borderId="18" xfId="319" applyNumberFormat="1" applyFont="1" applyFill="1" applyBorder="1" applyAlignment="1">
      <alignment vertical="center"/>
      <protection/>
    </xf>
    <xf numFmtId="0" fontId="45" fillId="24" borderId="0" xfId="319" applyFont="1" applyFill="1" applyBorder="1" applyAlignment="1" applyProtection="1">
      <alignment horizontal="center"/>
      <protection/>
    </xf>
    <xf numFmtId="0" fontId="11" fillId="24" borderId="18" xfId="319" applyFont="1" applyFill="1" applyBorder="1" applyAlignment="1">
      <alignment horizontal="center" vertical="center"/>
      <protection/>
    </xf>
    <xf numFmtId="211" fontId="12" fillId="0" borderId="0" xfId="0" applyNumberFormat="1" applyFont="1" applyAlignment="1">
      <alignment/>
    </xf>
    <xf numFmtId="211" fontId="12" fillId="0" borderId="0" xfId="0" applyNumberFormat="1" applyFont="1" applyAlignment="1">
      <alignment horizontal="center"/>
    </xf>
    <xf numFmtId="211" fontId="12" fillId="0" borderId="0" xfId="0" applyNumberFormat="1" applyFont="1" applyAlignment="1">
      <alignment horizontal="right" indent="4"/>
    </xf>
    <xf numFmtId="0" fontId="3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211" fontId="17" fillId="0" borderId="0" xfId="0" applyNumberFormat="1" applyFont="1" applyAlignment="1">
      <alignment/>
    </xf>
    <xf numFmtId="211" fontId="17" fillId="0" borderId="0" xfId="0" applyNumberFormat="1" applyFont="1" applyAlignment="1">
      <alignment horizontal="center"/>
    </xf>
    <xf numFmtId="211" fontId="17" fillId="0" borderId="0" xfId="0" applyNumberFormat="1" applyFont="1" applyAlignment="1">
      <alignment horizontal="right" indent="4"/>
    </xf>
    <xf numFmtId="211" fontId="12" fillId="0" borderId="0" xfId="0" applyNumberFormat="1" applyFont="1" applyAlignment="1">
      <alignment vertical="center"/>
    </xf>
    <xf numFmtId="211" fontId="43" fillId="0" borderId="14" xfId="0" applyNumberFormat="1" applyFont="1" applyBorder="1" applyAlignment="1">
      <alignment vertical="center"/>
    </xf>
    <xf numFmtId="211" fontId="43" fillId="0" borderId="12" xfId="0" applyNumberFormat="1" applyFont="1" applyBorder="1" applyAlignment="1">
      <alignment vertical="center"/>
    </xf>
    <xf numFmtId="211" fontId="11" fillId="24" borderId="15" xfId="301" applyNumberFormat="1" applyFont="1" applyFill="1" applyBorder="1" applyAlignment="1">
      <alignment horizontal="right" indent="1"/>
    </xf>
    <xf numFmtId="211" fontId="11" fillId="24" borderId="18" xfId="301" applyNumberFormat="1" applyFont="1" applyFill="1" applyBorder="1" applyAlignment="1">
      <alignment horizontal="right" indent="1"/>
    </xf>
    <xf numFmtId="211" fontId="11" fillId="24" borderId="17" xfId="301" applyNumberFormat="1" applyFont="1" applyFill="1" applyBorder="1" applyAlignment="1">
      <alignment horizontal="right" indent="1"/>
    </xf>
    <xf numFmtId="0" fontId="11" fillId="24" borderId="14" xfId="0" applyFont="1" applyFill="1" applyBorder="1" applyAlignment="1" applyProtection="1">
      <alignment horizontal="center"/>
      <protection/>
    </xf>
    <xf numFmtId="0" fontId="11" fillId="24" borderId="12" xfId="0" applyFont="1" applyFill="1" applyBorder="1" applyAlignment="1" applyProtection="1">
      <alignment horizontal="center"/>
      <protection/>
    </xf>
    <xf numFmtId="0" fontId="11" fillId="24" borderId="16" xfId="0" applyFont="1" applyFill="1" applyBorder="1" applyAlignment="1" applyProtection="1">
      <alignment horizontal="right" indent="4"/>
      <protection/>
    </xf>
    <xf numFmtId="1" fontId="11" fillId="24" borderId="12" xfId="0" applyNumberFormat="1" applyFont="1" applyFill="1" applyBorder="1" applyAlignment="1" applyProtection="1">
      <alignment horizontal="center"/>
      <protection/>
    </xf>
    <xf numFmtId="0" fontId="11" fillId="24" borderId="16" xfId="0" applyFont="1" applyFill="1" applyBorder="1" applyAlignment="1" applyProtection="1">
      <alignment horizontal="center"/>
      <protection/>
    </xf>
    <xf numFmtId="211" fontId="4" fillId="24" borderId="11" xfId="301" applyNumberFormat="1" applyFont="1" applyFill="1" applyBorder="1" applyAlignment="1">
      <alignment horizontal="center"/>
    </xf>
    <xf numFmtId="0" fontId="5" fillId="24" borderId="13" xfId="0" applyFont="1" applyFill="1" applyBorder="1" applyAlignment="1" applyProtection="1">
      <alignment/>
      <protection/>
    </xf>
    <xf numFmtId="211" fontId="4" fillId="24" borderId="13" xfId="301" applyNumberFormat="1" applyFont="1" applyFill="1" applyBorder="1" applyAlignment="1">
      <alignment horizontal="center"/>
    </xf>
    <xf numFmtId="211" fontId="12" fillId="0" borderId="15" xfId="0" applyNumberFormat="1" applyFont="1" applyBorder="1" applyAlignment="1">
      <alignment/>
    </xf>
    <xf numFmtId="0" fontId="11" fillId="24" borderId="11" xfId="0" applyFont="1" applyFill="1" applyBorder="1" applyAlignment="1" applyProtection="1">
      <alignment horizontal="left" vertical="center" wrapText="1"/>
      <protection/>
    </xf>
    <xf numFmtId="0" fontId="11" fillId="24" borderId="13" xfId="0" applyFont="1" applyFill="1" applyBorder="1" applyAlignment="1" applyProtection="1">
      <alignment horizontal="left" vertical="center" wrapText="1"/>
      <protection/>
    </xf>
    <xf numFmtId="0" fontId="11" fillId="24" borderId="15" xfId="0" applyFont="1" applyFill="1" applyBorder="1" applyAlignment="1" applyProtection="1">
      <alignment horizontal="left" vertical="center" wrapText="1"/>
      <protection/>
    </xf>
    <xf numFmtId="211" fontId="12" fillId="0" borderId="17" xfId="0" applyNumberFormat="1" applyFont="1" applyBorder="1" applyAlignment="1">
      <alignment/>
    </xf>
    <xf numFmtId="211" fontId="12" fillId="0" borderId="15" xfId="0" applyNumberFormat="1" applyFont="1" applyBorder="1" applyAlignment="1">
      <alignment horizontal="center"/>
    </xf>
    <xf numFmtId="211" fontId="12" fillId="0" borderId="18" xfId="0" applyNumberFormat="1" applyFont="1" applyBorder="1" applyAlignment="1">
      <alignment horizontal="right" indent="4"/>
    </xf>
    <xf numFmtId="211" fontId="12" fillId="0" borderId="17" xfId="0" applyNumberFormat="1" applyFont="1" applyBorder="1" applyAlignment="1">
      <alignment horizontal="center"/>
    </xf>
    <xf numFmtId="211" fontId="12" fillId="0" borderId="18" xfId="0" applyNumberFormat="1" applyFont="1" applyBorder="1" applyAlignment="1">
      <alignment horizontal="center"/>
    </xf>
    <xf numFmtId="211" fontId="1" fillId="0" borderId="0" xfId="0" applyNumberFormat="1" applyFont="1" applyAlignment="1">
      <alignment horizontal="center"/>
    </xf>
    <xf numFmtId="211" fontId="1" fillId="0" borderId="0" xfId="0" applyNumberFormat="1" applyFont="1" applyAlignment="1">
      <alignment/>
    </xf>
    <xf numFmtId="211" fontId="1" fillId="0" borderId="0" xfId="0" applyNumberFormat="1" applyFont="1" applyAlignment="1">
      <alignment horizontal="right" indent="4"/>
    </xf>
    <xf numFmtId="0" fontId="8" fillId="24" borderId="0" xfId="0" applyFont="1" applyFill="1" applyAlignment="1">
      <alignment/>
    </xf>
    <xf numFmtId="0" fontId="17" fillId="24" borderId="0" xfId="0" applyFont="1" applyFill="1" applyAlignment="1" applyProtection="1">
      <alignment/>
      <protection/>
    </xf>
    <xf numFmtId="211" fontId="12" fillId="24" borderId="11" xfId="301" applyNumberFormat="1" applyFont="1" applyFill="1" applyBorder="1" applyAlignment="1">
      <alignment horizontal="right" indent="1"/>
    </xf>
    <xf numFmtId="211" fontId="12" fillId="24" borderId="0" xfId="301" applyNumberFormat="1" applyFont="1" applyFill="1" applyBorder="1" applyAlignment="1">
      <alignment horizontal="right" indent="1"/>
    </xf>
    <xf numFmtId="211" fontId="12" fillId="24" borderId="13" xfId="301" applyNumberFormat="1" applyFont="1" applyFill="1" applyBorder="1" applyAlignment="1">
      <alignment horizontal="right" indent="1"/>
    </xf>
    <xf numFmtId="14" fontId="1" fillId="0" borderId="0" xfId="0" applyNumberFormat="1" applyFont="1" applyFill="1" applyAlignment="1">
      <alignment horizontal="left" vertical="center"/>
    </xf>
    <xf numFmtId="3" fontId="53" fillId="25" borderId="0" xfId="0" applyNumberFormat="1" applyFont="1" applyFill="1" applyBorder="1" applyAlignment="1" applyProtection="1">
      <alignment horizontal="right" vertical="center" indent="1"/>
      <protection/>
    </xf>
    <xf numFmtId="3" fontId="53" fillId="25" borderId="13" xfId="0" applyNumberFormat="1" applyFont="1" applyFill="1" applyBorder="1" applyAlignment="1" applyProtection="1">
      <alignment horizontal="right" vertical="center" indent="1"/>
      <protection/>
    </xf>
    <xf numFmtId="3" fontId="53" fillId="25" borderId="10" xfId="0" applyNumberFormat="1" applyFont="1" applyFill="1" applyBorder="1" applyAlignment="1" applyProtection="1">
      <alignment horizontal="right" vertical="center" indent="1"/>
      <protection/>
    </xf>
    <xf numFmtId="3" fontId="4" fillId="25" borderId="13" xfId="0" applyNumberFormat="1" applyFont="1" applyFill="1" applyBorder="1" applyAlignment="1" applyProtection="1">
      <alignment horizontal="right" vertical="center" indent="1"/>
      <protection/>
    </xf>
    <xf numFmtId="3" fontId="4" fillId="25" borderId="10" xfId="0" applyNumberFormat="1" applyFont="1" applyFill="1" applyBorder="1" applyAlignment="1" applyProtection="1">
      <alignment horizontal="right" vertical="center" indent="1"/>
      <protection/>
    </xf>
    <xf numFmtId="0" fontId="4" fillId="25" borderId="17" xfId="0" applyFont="1" applyFill="1" applyBorder="1" applyAlignment="1" applyProtection="1">
      <alignment horizontal="left" vertical="center"/>
      <protection/>
    </xf>
    <xf numFmtId="3" fontId="4" fillId="25" borderId="18" xfId="0" applyNumberFormat="1" applyFont="1" applyFill="1" applyBorder="1" applyAlignment="1" applyProtection="1">
      <alignment vertical="center"/>
      <protection/>
    </xf>
    <xf numFmtId="3" fontId="4" fillId="25" borderId="15" xfId="0" applyNumberFormat="1" applyFont="1" applyFill="1" applyBorder="1" applyAlignment="1" applyProtection="1">
      <alignment vertical="center"/>
      <protection/>
    </xf>
    <xf numFmtId="3" fontId="4" fillId="25" borderId="17" xfId="0" applyNumberFormat="1" applyFont="1" applyFill="1" applyBorder="1" applyAlignment="1" applyProtection="1">
      <alignment vertical="center"/>
      <protection/>
    </xf>
    <xf numFmtId="3" fontId="4" fillId="25" borderId="20" xfId="0" applyNumberFormat="1" applyFont="1" applyFill="1" applyBorder="1" applyAlignment="1" applyProtection="1">
      <alignment vertical="center"/>
      <protection/>
    </xf>
    <xf numFmtId="3" fontId="37" fillId="24" borderId="0" xfId="0" applyNumberFormat="1" applyFont="1" applyFill="1" applyBorder="1" applyAlignment="1" applyProtection="1">
      <alignment horizontal="center"/>
      <protection locked="0"/>
    </xf>
    <xf numFmtId="0" fontId="100" fillId="24" borderId="10" xfId="319" applyFont="1" applyFill="1" applyBorder="1" applyAlignment="1">
      <alignment vertical="center"/>
      <protection/>
    </xf>
    <xf numFmtId="0" fontId="17" fillId="24" borderId="10" xfId="319" applyFont="1" applyFill="1" applyBorder="1" applyAlignment="1" applyProtection="1">
      <alignment horizontal="center" vertical="top"/>
      <protection/>
    </xf>
    <xf numFmtId="0" fontId="17" fillId="24" borderId="10" xfId="319" applyFont="1" applyFill="1" applyBorder="1" applyAlignment="1" applyProtection="1">
      <alignment horizontal="left" vertical="top" indent="1"/>
      <protection/>
    </xf>
    <xf numFmtId="0" fontId="12" fillId="24" borderId="10" xfId="319" applyFont="1" applyFill="1" applyBorder="1" applyAlignment="1">
      <alignment horizontal="center" vertical="top"/>
      <protection/>
    </xf>
    <xf numFmtId="49" fontId="17" fillId="24" borderId="10" xfId="319" applyNumberFormat="1" applyFont="1" applyFill="1" applyBorder="1" applyAlignment="1" applyProtection="1">
      <alignment horizontal="center" vertical="top"/>
      <protection/>
    </xf>
    <xf numFmtId="0" fontId="11" fillId="24" borderId="10" xfId="0" applyFont="1" applyFill="1" applyBorder="1" applyAlignment="1" applyProtection="1">
      <alignment horizontal="right" vertical="center" indent="1"/>
      <protection/>
    </xf>
    <xf numFmtId="0" fontId="11" fillId="24" borderId="20" xfId="0" applyFont="1" applyFill="1" applyBorder="1" applyAlignment="1" applyProtection="1">
      <alignment horizontal="right" vertical="center" indent="1"/>
      <protection/>
    </xf>
    <xf numFmtId="0" fontId="17" fillId="24" borderId="20" xfId="319" applyFont="1" applyFill="1" applyBorder="1" applyAlignment="1" applyProtection="1">
      <alignment horizontal="left" vertical="center"/>
      <protection/>
    </xf>
    <xf numFmtId="0" fontId="73" fillId="24" borderId="0" xfId="0" applyFont="1" applyFill="1" applyBorder="1" applyAlignment="1" applyProtection="1">
      <alignment/>
      <protection/>
    </xf>
    <xf numFmtId="211" fontId="12" fillId="24" borderId="0" xfId="0" applyNumberFormat="1" applyFont="1" applyFill="1" applyBorder="1" applyAlignment="1">
      <alignment vertical="center"/>
    </xf>
    <xf numFmtId="3" fontId="17" fillId="24" borderId="0" xfId="330" applyNumberFormat="1" applyFont="1" applyFill="1" applyBorder="1" applyAlignment="1" applyProtection="1">
      <alignment vertical="center"/>
      <protection/>
    </xf>
    <xf numFmtId="3" fontId="12" fillId="24" borderId="0" xfId="319" applyNumberFormat="1" applyFont="1" applyFill="1" applyBorder="1" applyAlignment="1" applyProtection="1">
      <alignment horizontal="right" indent="1"/>
      <protection/>
    </xf>
    <xf numFmtId="3" fontId="56" fillId="24" borderId="0" xfId="319" applyNumberFormat="1" applyFont="1" applyFill="1" applyBorder="1" applyAlignment="1" applyProtection="1">
      <alignment horizontal="right" indent="1"/>
      <protection/>
    </xf>
    <xf numFmtId="0" fontId="41" fillId="24" borderId="0" xfId="319" applyFill="1" applyBorder="1">
      <alignment/>
      <protection/>
    </xf>
    <xf numFmtId="0" fontId="43" fillId="24" borderId="20" xfId="319" applyFont="1" applyFill="1" applyBorder="1" applyAlignment="1">
      <alignment horizontal="right" vertical="center"/>
      <protection/>
    </xf>
    <xf numFmtId="0" fontId="11" fillId="25" borderId="0" xfId="0" applyFont="1" applyFill="1" applyBorder="1" applyAlignment="1" applyProtection="1">
      <alignment horizontal="right" vertical="center"/>
      <protection/>
    </xf>
    <xf numFmtId="0" fontId="11" fillId="25" borderId="0" xfId="0" applyFont="1" applyFill="1" applyBorder="1" applyAlignment="1" applyProtection="1">
      <alignment horizontal="right" vertical="center" indent="1"/>
      <protection/>
    </xf>
    <xf numFmtId="0" fontId="11" fillId="25" borderId="11" xfId="0" applyFont="1" applyFill="1" applyBorder="1" applyAlignment="1" applyProtection="1">
      <alignment horizontal="right" vertical="center"/>
      <protection/>
    </xf>
    <xf numFmtId="0" fontId="11" fillId="25" borderId="13" xfId="0" applyFont="1" applyFill="1" applyBorder="1" applyAlignment="1" applyProtection="1">
      <alignment horizontal="right" vertical="center" indent="1"/>
      <protection/>
    </xf>
    <xf numFmtId="0" fontId="11" fillId="25" borderId="10" xfId="0" applyFont="1" applyFill="1" applyBorder="1" applyAlignment="1" applyProtection="1">
      <alignment horizontal="right" vertical="center" indent="1"/>
      <protection/>
    </xf>
    <xf numFmtId="0" fontId="45" fillId="25" borderId="19" xfId="0" applyFont="1" applyFill="1" applyBorder="1" applyAlignment="1">
      <alignment horizontal="left" vertical="center"/>
    </xf>
    <xf numFmtId="3" fontId="14" fillId="25" borderId="16" xfId="0" applyNumberFormat="1" applyFont="1" applyFill="1" applyBorder="1" applyAlignment="1">
      <alignment vertical="center"/>
    </xf>
    <xf numFmtId="0" fontId="14" fillId="25" borderId="16" xfId="0" applyFont="1" applyFill="1" applyBorder="1" applyAlignment="1">
      <alignment vertical="center"/>
    </xf>
    <xf numFmtId="3" fontId="14" fillId="25" borderId="14" xfId="0" applyNumberFormat="1" applyFont="1" applyFill="1" applyBorder="1" applyAlignment="1">
      <alignment vertical="center"/>
    </xf>
    <xf numFmtId="3" fontId="14" fillId="25" borderId="12" xfId="0" applyNumberFormat="1" applyFont="1" applyFill="1" applyBorder="1" applyAlignment="1">
      <alignment vertical="center"/>
    </xf>
    <xf numFmtId="0" fontId="53" fillId="25" borderId="10" xfId="0" applyFont="1" applyFill="1" applyBorder="1" applyAlignment="1" applyProtection="1">
      <alignment horizontal="left" vertical="center"/>
      <protection/>
    </xf>
    <xf numFmtId="0" fontId="4" fillId="25" borderId="10" xfId="0" applyFont="1" applyFill="1" applyBorder="1" applyAlignment="1" applyProtection="1">
      <alignment horizontal="left" vertical="center"/>
      <protection/>
    </xf>
    <xf numFmtId="0" fontId="45" fillId="25" borderId="10" xfId="0" applyFont="1" applyFill="1" applyBorder="1" applyAlignment="1">
      <alignment horizontal="left" vertical="center"/>
    </xf>
    <xf numFmtId="0" fontId="8" fillId="25" borderId="10" xfId="0" applyFont="1" applyFill="1" applyBorder="1" applyAlignment="1" applyProtection="1">
      <alignment horizontal="left" vertical="center"/>
      <protection/>
    </xf>
    <xf numFmtId="0" fontId="17" fillId="25" borderId="10" xfId="0" applyFont="1" applyFill="1" applyBorder="1" applyAlignment="1" applyProtection="1">
      <alignment horizontal="left" vertical="center"/>
      <protection/>
    </xf>
    <xf numFmtId="0" fontId="69" fillId="25" borderId="36" xfId="0" applyFont="1" applyFill="1" applyBorder="1" applyAlignment="1" applyProtection="1">
      <alignment horizontal="center"/>
      <protection/>
    </xf>
    <xf numFmtId="0" fontId="68" fillId="25" borderId="33" xfId="0" applyFont="1" applyFill="1" applyBorder="1" applyAlignment="1" applyProtection="1">
      <alignment horizontal="center"/>
      <protection/>
    </xf>
    <xf numFmtId="0" fontId="68" fillId="25" borderId="36" xfId="0" applyFont="1" applyFill="1" applyBorder="1" applyAlignment="1" applyProtection="1">
      <alignment horizontal="center"/>
      <protection/>
    </xf>
    <xf numFmtId="0" fontId="68" fillId="25" borderId="35" xfId="0" applyFont="1" applyFill="1" applyBorder="1" applyAlignment="1" applyProtection="1">
      <alignment horizontal="center"/>
      <protection/>
    </xf>
    <xf numFmtId="0" fontId="11" fillId="25" borderId="20" xfId="0" applyFont="1" applyFill="1" applyBorder="1" applyAlignment="1" applyProtection="1">
      <alignment horizontal="center" vertical="center"/>
      <protection/>
    </xf>
    <xf numFmtId="0" fontId="11" fillId="24" borderId="16" xfId="0" applyFont="1" applyFill="1" applyBorder="1" applyAlignment="1" applyProtection="1">
      <alignment horizontal="right" vertical="center"/>
      <protection/>
    </xf>
    <xf numFmtId="0" fontId="11" fillId="24" borderId="0" xfId="0" applyFont="1" applyFill="1" applyBorder="1" applyAlignment="1" applyProtection="1">
      <alignment horizontal="right" vertical="center"/>
      <protection/>
    </xf>
    <xf numFmtId="0" fontId="11" fillId="24" borderId="18" xfId="0" applyFont="1" applyFill="1" applyBorder="1" applyAlignment="1" applyProtection="1">
      <alignment horizontal="right" vertical="center"/>
      <protection/>
    </xf>
    <xf numFmtId="0" fontId="11" fillId="24" borderId="19" xfId="0" applyFont="1" applyFill="1" applyBorder="1" applyAlignment="1" applyProtection="1">
      <alignment horizontal="right" vertical="center" indent="1"/>
      <protection/>
    </xf>
    <xf numFmtId="0" fontId="53" fillId="25" borderId="10" xfId="0" applyFont="1" applyFill="1" applyBorder="1" applyAlignment="1" applyProtection="1">
      <alignment horizontal="left" vertical="center" wrapText="1"/>
      <protection/>
    </xf>
    <xf numFmtId="0" fontId="45" fillId="25" borderId="20" xfId="0" applyFont="1" applyFill="1" applyBorder="1" applyAlignment="1" applyProtection="1">
      <alignment horizontal="left" vertical="center"/>
      <protection/>
    </xf>
    <xf numFmtId="3" fontId="14" fillId="25" borderId="18" xfId="0" applyNumberFormat="1" applyFont="1" applyFill="1" applyBorder="1" applyAlignment="1" applyProtection="1">
      <alignment vertical="center"/>
      <protection/>
    </xf>
    <xf numFmtId="3" fontId="14" fillId="25" borderId="18" xfId="0" applyNumberFormat="1" applyFont="1" applyFill="1" applyBorder="1" applyAlignment="1" applyProtection="1">
      <alignment horizontal="right" vertical="center" indent="1"/>
      <protection/>
    </xf>
    <xf numFmtId="3" fontId="14" fillId="25" borderId="15" xfId="0" applyNumberFormat="1" applyFont="1" applyFill="1" applyBorder="1" applyAlignment="1" applyProtection="1">
      <alignment vertical="center"/>
      <protection/>
    </xf>
    <xf numFmtId="3" fontId="14" fillId="25" borderId="17" xfId="0" applyNumberFormat="1" applyFont="1" applyFill="1" applyBorder="1" applyAlignment="1" applyProtection="1">
      <alignment vertical="center"/>
      <protection/>
    </xf>
    <xf numFmtId="3" fontId="14" fillId="25" borderId="20" xfId="0" applyNumberFormat="1" applyFont="1" applyFill="1" applyBorder="1" applyAlignment="1" applyProtection="1">
      <alignment vertical="center"/>
      <protection/>
    </xf>
    <xf numFmtId="0" fontId="45" fillId="25" borderId="19" xfId="0" applyFont="1" applyFill="1" applyBorder="1" applyAlignment="1" applyProtection="1">
      <alignment horizontal="left" vertical="center"/>
      <protection/>
    </xf>
    <xf numFmtId="0" fontId="4" fillId="25" borderId="20" xfId="0" applyFont="1" applyFill="1" applyBorder="1" applyAlignment="1" applyProtection="1">
      <alignment horizontal="left" vertical="center"/>
      <protection/>
    </xf>
    <xf numFmtId="0" fontId="74" fillId="0" borderId="0" xfId="290" applyAlignment="1" applyProtection="1">
      <alignment/>
      <protection/>
    </xf>
    <xf numFmtId="0" fontId="74" fillId="24" borderId="0" xfId="290" applyFill="1" applyAlignment="1" applyProtection="1">
      <alignment/>
      <protection/>
    </xf>
    <xf numFmtId="0" fontId="56" fillId="24" borderId="13" xfId="319" applyFont="1" applyFill="1" applyBorder="1" applyAlignment="1" applyProtection="1">
      <alignment horizontal="left"/>
      <protection/>
    </xf>
    <xf numFmtId="3" fontId="11" fillId="24" borderId="20" xfId="319" applyNumberFormat="1" applyFont="1" applyFill="1" applyBorder="1" applyAlignment="1">
      <alignment horizontal="right" vertical="center" indent="3"/>
      <protection/>
    </xf>
    <xf numFmtId="0" fontId="11" fillId="24" borderId="14" xfId="319" applyFont="1" applyFill="1" applyBorder="1" applyAlignment="1" applyProtection="1">
      <alignment horizontal="center" vertical="center"/>
      <protection/>
    </xf>
    <xf numFmtId="0" fontId="11" fillId="24" borderId="11" xfId="319" applyFont="1" applyFill="1" applyBorder="1" applyAlignment="1" applyProtection="1">
      <alignment horizontal="center" vertical="center"/>
      <protection/>
    </xf>
    <xf numFmtId="0" fontId="11" fillId="24" borderId="15" xfId="319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11" fillId="25" borderId="19" xfId="0" applyFont="1" applyFill="1" applyBorder="1" applyAlignment="1" applyProtection="1">
      <alignment horizontal="center" vertical="center"/>
      <protection/>
    </xf>
    <xf numFmtId="0" fontId="11" fillId="25" borderId="10" xfId="0" applyFont="1" applyFill="1" applyBorder="1" applyAlignment="1" applyProtection="1">
      <alignment horizontal="center" vertical="center"/>
      <protection/>
    </xf>
    <xf numFmtId="0" fontId="69" fillId="25" borderId="33" xfId="0" applyFont="1" applyFill="1" applyBorder="1" applyAlignment="1" applyProtection="1">
      <alignment horizontal="center"/>
      <protection/>
    </xf>
    <xf numFmtId="3" fontId="11" fillId="24" borderId="19" xfId="319" applyNumberFormat="1" applyFont="1" applyFill="1" applyBorder="1" applyAlignment="1">
      <alignment horizontal="left" vertical="center" indent="2"/>
      <protection/>
    </xf>
    <xf numFmtId="3" fontId="11" fillId="24" borderId="20" xfId="319" applyNumberFormat="1" applyFont="1" applyFill="1" applyBorder="1" applyAlignment="1">
      <alignment horizontal="left" vertical="center" indent="2"/>
      <protection/>
    </xf>
    <xf numFmtId="3" fontId="11" fillId="24" borderId="19" xfId="319" applyNumberFormat="1" applyFont="1" applyFill="1" applyBorder="1" applyAlignment="1">
      <alignment horizontal="right" vertical="center" indent="3"/>
      <protection/>
    </xf>
    <xf numFmtId="0" fontId="10" fillId="24" borderId="19" xfId="319" applyFont="1" applyFill="1" applyBorder="1" applyAlignment="1" applyProtection="1">
      <alignment horizontal="center" vertical="center"/>
      <protection/>
    </xf>
    <xf numFmtId="0" fontId="10" fillId="24" borderId="10" xfId="319" applyFont="1" applyFill="1" applyBorder="1" applyAlignment="1" applyProtection="1">
      <alignment horizontal="center" vertical="center"/>
      <protection/>
    </xf>
    <xf numFmtId="0" fontId="10" fillId="24" borderId="20" xfId="319" applyFont="1" applyFill="1" applyBorder="1" applyAlignment="1" applyProtection="1">
      <alignment horizontal="center" vertical="center"/>
      <protection/>
    </xf>
    <xf numFmtId="0" fontId="11" fillId="24" borderId="16" xfId="319" applyFont="1" applyFill="1" applyBorder="1" applyAlignment="1" applyProtection="1">
      <alignment horizontal="center" vertical="center"/>
      <protection/>
    </xf>
    <xf numFmtId="0" fontId="11" fillId="24" borderId="12" xfId="319" applyFont="1" applyFill="1" applyBorder="1" applyAlignment="1" applyProtection="1">
      <alignment horizontal="center" vertical="center"/>
      <protection/>
    </xf>
    <xf numFmtId="0" fontId="11" fillId="24" borderId="19" xfId="319" applyFont="1" applyFill="1" applyBorder="1" applyAlignment="1" applyProtection="1">
      <alignment horizontal="left" vertical="center"/>
      <protection/>
    </xf>
    <xf numFmtId="0" fontId="11" fillId="24" borderId="20" xfId="319" applyFont="1" applyFill="1" applyBorder="1" applyAlignment="1" applyProtection="1">
      <alignment horizontal="left" vertical="center"/>
      <protection/>
    </xf>
    <xf numFmtId="0" fontId="11" fillId="24" borderId="15" xfId="0" applyFont="1" applyFill="1" applyBorder="1" applyAlignment="1" applyProtection="1">
      <alignment horizontal="center"/>
      <protection/>
    </xf>
    <xf numFmtId="0" fontId="11" fillId="24" borderId="17" xfId="0" applyFont="1" applyFill="1" applyBorder="1" applyAlignment="1" applyProtection="1">
      <alignment horizontal="center"/>
      <protection/>
    </xf>
    <xf numFmtId="211" fontId="11" fillId="0" borderId="33" xfId="0" applyNumberFormat="1" applyFont="1" applyBorder="1" applyAlignment="1">
      <alignment horizontal="center" vertical="center"/>
    </xf>
    <xf numFmtId="211" fontId="11" fillId="0" borderId="36" xfId="0" applyNumberFormat="1" applyFont="1" applyBorder="1" applyAlignment="1">
      <alignment horizontal="center" vertical="center"/>
    </xf>
    <xf numFmtId="211" fontId="11" fillId="0" borderId="35" xfId="0" applyNumberFormat="1" applyFont="1" applyBorder="1" applyAlignment="1">
      <alignment horizontal="center" vertical="center"/>
    </xf>
    <xf numFmtId="0" fontId="4" fillId="25" borderId="12" xfId="0" applyFont="1" applyFill="1" applyBorder="1" applyAlignment="1" applyProtection="1">
      <alignment horizontal="right" vertical="center" indent="1"/>
      <protection/>
    </xf>
    <xf numFmtId="0" fontId="4" fillId="25" borderId="13" xfId="0" applyFont="1" applyFill="1" applyBorder="1" applyAlignment="1" applyProtection="1">
      <alignment horizontal="right" vertical="center" indent="1"/>
      <protection/>
    </xf>
    <xf numFmtId="0" fontId="4" fillId="25" borderId="17" xfId="0" applyFont="1" applyFill="1" applyBorder="1" applyAlignment="1" applyProtection="1">
      <alignment horizontal="right" vertical="center" indent="1"/>
      <protection/>
    </xf>
    <xf numFmtId="3" fontId="11" fillId="24" borderId="19" xfId="0" applyNumberFormat="1" applyFont="1" applyFill="1" applyBorder="1" applyAlignment="1">
      <alignment horizontal="center" vertical="center"/>
    </xf>
    <xf numFmtId="3" fontId="11" fillId="24" borderId="20" xfId="0" applyNumberFormat="1" applyFont="1" applyFill="1" applyBorder="1" applyAlignment="1">
      <alignment horizontal="center" vertical="center"/>
    </xf>
    <xf numFmtId="0" fontId="11" fillId="24" borderId="14" xfId="0" applyFont="1" applyFill="1" applyBorder="1" applyAlignment="1" applyProtection="1">
      <alignment horizontal="left" vertical="center"/>
      <protection/>
    </xf>
    <xf numFmtId="0" fontId="11" fillId="24" borderId="15" xfId="0" applyFont="1" applyFill="1" applyBorder="1" applyAlignment="1" applyProtection="1">
      <alignment horizontal="left" vertical="center"/>
      <protection/>
    </xf>
    <xf numFmtId="3" fontId="11" fillId="24" borderId="19" xfId="0" applyNumberFormat="1" applyFont="1" applyFill="1" applyBorder="1" applyAlignment="1">
      <alignment horizontal="right" vertical="center" indent="2"/>
    </xf>
    <xf numFmtId="3" fontId="11" fillId="24" borderId="20" xfId="0" applyNumberFormat="1" applyFont="1" applyFill="1" applyBorder="1" applyAlignment="1">
      <alignment horizontal="right" vertical="center" indent="2"/>
    </xf>
    <xf numFmtId="0" fontId="11" fillId="24" borderId="33" xfId="0" applyFont="1" applyFill="1" applyBorder="1" applyAlignment="1" applyProtection="1">
      <alignment horizontal="center" vertical="center"/>
      <protection/>
    </xf>
    <xf numFmtId="0" fontId="11" fillId="24" borderId="35" xfId="0" applyFont="1" applyFill="1" applyBorder="1" applyAlignment="1" applyProtection="1">
      <alignment horizontal="center" vertical="center"/>
      <protection/>
    </xf>
    <xf numFmtId="1" fontId="11" fillId="24" borderId="36" xfId="323" applyNumberFormat="1" applyFont="1" applyFill="1" applyBorder="1" applyAlignment="1">
      <alignment horizontal="center" vertical="center" wrapText="1"/>
      <protection/>
    </xf>
    <xf numFmtId="1" fontId="11" fillId="24" borderId="35" xfId="323" applyNumberFormat="1" applyFont="1" applyFill="1" applyBorder="1" applyAlignment="1">
      <alignment horizontal="center" vertical="center" wrapText="1"/>
      <protection/>
    </xf>
    <xf numFmtId="0" fontId="10" fillId="24" borderId="19" xfId="323" applyFont="1" applyFill="1" applyBorder="1" applyAlignment="1">
      <alignment horizontal="center" vertical="center"/>
      <protection/>
    </xf>
    <xf numFmtId="0" fontId="10" fillId="24" borderId="20" xfId="323" applyFont="1" applyFill="1" applyBorder="1" applyAlignment="1">
      <alignment horizontal="center" vertical="center"/>
      <protection/>
    </xf>
    <xf numFmtId="0" fontId="11" fillId="24" borderId="14" xfId="0" applyFont="1" applyFill="1" applyBorder="1" applyAlignment="1" applyProtection="1">
      <alignment horizontal="center" vertical="center"/>
      <protection/>
    </xf>
    <xf numFmtId="0" fontId="11" fillId="24" borderId="11" xfId="0" applyFont="1" applyFill="1" applyBorder="1" applyAlignment="1" applyProtection="1">
      <alignment horizontal="center" vertical="center"/>
      <protection/>
    </xf>
    <xf numFmtId="0" fontId="11" fillId="24" borderId="15" xfId="0" applyFont="1" applyFill="1" applyBorder="1" applyAlignment="1" applyProtection="1">
      <alignment horizontal="center" vertical="center"/>
      <protection/>
    </xf>
    <xf numFmtId="0" fontId="11" fillId="24" borderId="16" xfId="0" applyFont="1" applyFill="1" applyBorder="1" applyAlignment="1" applyProtection="1">
      <alignment horizontal="center" vertical="center"/>
      <protection/>
    </xf>
    <xf numFmtId="0" fontId="11" fillId="24" borderId="12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3" fontId="4" fillId="24" borderId="19" xfId="0" applyNumberFormat="1" applyFont="1" applyFill="1" applyBorder="1" applyAlignment="1" applyProtection="1">
      <alignment horizontal="center" vertical="center" wrapText="1"/>
      <protection/>
    </xf>
    <xf numFmtId="3" fontId="4" fillId="24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324" applyFont="1" applyAlignment="1">
      <alignment horizontal="center" vertical="center" wrapText="1"/>
      <protection/>
    </xf>
    <xf numFmtId="0" fontId="4" fillId="0" borderId="0" xfId="324" applyFont="1" applyAlignment="1">
      <alignment horizontal="center" vertical="center" wrapText="1"/>
      <protection/>
    </xf>
    <xf numFmtId="0" fontId="3" fillId="0" borderId="0" xfId="324" applyFont="1" applyAlignment="1">
      <alignment horizontal="center" vertical="center"/>
      <protection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justify" vertical="center" wrapText="1"/>
    </xf>
    <xf numFmtId="0" fontId="90" fillId="0" borderId="0" xfId="0" applyFont="1" applyFill="1" applyBorder="1" applyAlignment="1">
      <alignment horizontal="center" vertical="center"/>
    </xf>
    <xf numFmtId="0" fontId="64" fillId="2" borderId="37" xfId="0" applyFont="1" applyFill="1" applyBorder="1" applyAlignment="1">
      <alignment horizontal="center" vertical="center"/>
    </xf>
    <xf numFmtId="0" fontId="64" fillId="2" borderId="38" xfId="0" applyFont="1" applyFill="1" applyBorder="1" applyAlignment="1">
      <alignment horizontal="center" vertical="center"/>
    </xf>
    <xf numFmtId="0" fontId="64" fillId="2" borderId="39" xfId="0" applyFont="1" applyFill="1" applyBorder="1" applyAlignment="1">
      <alignment horizontal="center" vertical="center"/>
    </xf>
    <xf numFmtId="0" fontId="3" fillId="0" borderId="0" xfId="324" applyFont="1" applyFill="1" applyAlignment="1">
      <alignment horizontal="center" vertical="center" wrapText="1"/>
      <protection/>
    </xf>
    <xf numFmtId="0" fontId="4" fillId="0" borderId="0" xfId="324" applyFont="1" applyFill="1" applyAlignment="1">
      <alignment horizontal="center" vertical="center" wrapText="1"/>
      <protection/>
    </xf>
    <xf numFmtId="0" fontId="63" fillId="0" borderId="0" xfId="0" applyFont="1" applyBorder="1" applyAlignment="1">
      <alignment horizontal="center" vertical="center"/>
    </xf>
    <xf numFmtId="0" fontId="6" fillId="0" borderId="0" xfId="324" applyFont="1" applyAlignment="1">
      <alignment horizontal="center" vertical="center" wrapText="1"/>
      <protection/>
    </xf>
    <xf numFmtId="0" fontId="6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top"/>
    </xf>
    <xf numFmtId="0" fontId="1" fillId="24" borderId="0" xfId="323" applyFont="1" applyFill="1" applyAlignment="1" applyProtection="1">
      <alignment horizontal="left" vertical="top" wrapText="1" indent="1"/>
      <protection/>
    </xf>
    <xf numFmtId="0" fontId="11" fillId="24" borderId="19" xfId="0" applyFont="1" applyFill="1" applyBorder="1" applyAlignment="1" applyProtection="1">
      <alignment horizontal="center" vertical="center"/>
      <protection/>
    </xf>
    <xf numFmtId="0" fontId="11" fillId="24" borderId="10" xfId="0" applyFont="1" applyFill="1" applyBorder="1" applyAlignment="1" applyProtection="1">
      <alignment horizontal="center" vertical="center"/>
      <protection/>
    </xf>
    <xf numFmtId="0" fontId="11" fillId="24" borderId="20" xfId="0" applyFont="1" applyFill="1" applyBorder="1" applyAlignment="1" applyProtection="1">
      <alignment horizontal="center" vertical="center"/>
      <protection/>
    </xf>
    <xf numFmtId="0" fontId="10" fillId="0" borderId="36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184" fontId="13" fillId="24" borderId="19" xfId="323" applyNumberFormat="1" applyFont="1" applyFill="1" applyBorder="1" applyAlignment="1">
      <alignment horizontal="left" vertical="center"/>
      <protection/>
    </xf>
    <xf numFmtId="184" fontId="13" fillId="24" borderId="20" xfId="323" applyNumberFormat="1" applyFont="1" applyFill="1" applyBorder="1" applyAlignment="1">
      <alignment horizontal="left" vertical="center"/>
      <protection/>
    </xf>
    <xf numFmtId="3" fontId="4" fillId="24" borderId="19" xfId="0" applyNumberFormat="1" applyFont="1" applyFill="1" applyBorder="1" applyAlignment="1" applyProtection="1">
      <alignment horizontal="right" vertical="center" indent="4"/>
      <protection/>
    </xf>
    <xf numFmtId="3" fontId="4" fillId="24" borderId="20" xfId="0" applyNumberFormat="1" applyFont="1" applyFill="1" applyBorder="1" applyAlignment="1" applyProtection="1">
      <alignment horizontal="right" vertical="center" indent="4"/>
      <protection/>
    </xf>
    <xf numFmtId="3" fontId="11" fillId="24" borderId="14" xfId="0" applyNumberFormat="1" applyFont="1" applyFill="1" applyBorder="1" applyAlignment="1" applyProtection="1">
      <alignment horizontal="center" vertical="center"/>
      <protection locked="0"/>
    </xf>
    <xf numFmtId="3" fontId="11" fillId="24" borderId="15" xfId="0" applyNumberFormat="1" applyFont="1" applyFill="1" applyBorder="1" applyAlignment="1" applyProtection="1">
      <alignment horizontal="center" vertical="center"/>
      <protection locked="0"/>
    </xf>
    <xf numFmtId="3" fontId="11" fillId="24" borderId="16" xfId="0" applyNumberFormat="1" applyFont="1" applyFill="1" applyBorder="1" applyAlignment="1" applyProtection="1">
      <alignment horizontal="right" vertical="center" indent="1"/>
      <protection locked="0"/>
    </xf>
    <xf numFmtId="3" fontId="11" fillId="24" borderId="18" xfId="0" applyNumberFormat="1" applyFont="1" applyFill="1" applyBorder="1" applyAlignment="1" applyProtection="1">
      <alignment horizontal="right" vertical="center" indent="1"/>
      <protection locked="0"/>
    </xf>
    <xf numFmtId="3" fontId="11" fillId="24" borderId="19" xfId="0" applyNumberFormat="1" applyFont="1" applyFill="1" applyBorder="1" applyAlignment="1" applyProtection="1">
      <alignment horizontal="center" vertical="center"/>
      <protection locked="0"/>
    </xf>
    <xf numFmtId="3" fontId="11" fillId="24" borderId="20" xfId="0" applyNumberFormat="1" applyFont="1" applyFill="1" applyBorder="1" applyAlignment="1" applyProtection="1">
      <alignment horizontal="center" vertical="center"/>
      <protection locked="0"/>
    </xf>
    <xf numFmtId="3" fontId="11" fillId="24" borderId="16" xfId="0" applyNumberFormat="1" applyFont="1" applyFill="1" applyBorder="1" applyAlignment="1" applyProtection="1">
      <alignment horizontal="center" vertical="center"/>
      <protection locked="0"/>
    </xf>
    <xf numFmtId="3" fontId="11" fillId="24" borderId="18" xfId="0" applyNumberFormat="1" applyFont="1" applyFill="1" applyBorder="1" applyAlignment="1" applyProtection="1">
      <alignment horizontal="center" vertical="center"/>
      <protection locked="0"/>
    </xf>
    <xf numFmtId="3" fontId="11" fillId="24" borderId="16" xfId="0" applyNumberFormat="1" applyFont="1" applyFill="1" applyBorder="1" applyAlignment="1" applyProtection="1">
      <alignment horizontal="right" vertical="center"/>
      <protection locked="0"/>
    </xf>
    <xf numFmtId="3" fontId="11" fillId="24" borderId="18" xfId="0" applyNumberFormat="1" applyFont="1" applyFill="1" applyBorder="1" applyAlignment="1" applyProtection="1">
      <alignment horizontal="right" vertical="center"/>
      <protection locked="0"/>
    </xf>
    <xf numFmtId="0" fontId="11" fillId="24" borderId="33" xfId="319" applyFont="1" applyFill="1" applyBorder="1" applyAlignment="1" applyProtection="1">
      <alignment horizontal="center" vertical="center"/>
      <protection/>
    </xf>
    <xf numFmtId="0" fontId="11" fillId="24" borderId="35" xfId="319" applyFont="1" applyFill="1" applyBorder="1" applyAlignment="1" applyProtection="1">
      <alignment horizontal="center" vertical="center"/>
      <protection/>
    </xf>
    <xf numFmtId="0" fontId="11" fillId="24" borderId="0" xfId="319" applyFont="1" applyFill="1" applyBorder="1" applyAlignment="1" applyProtection="1">
      <alignment horizontal="center" vertical="center"/>
      <protection/>
    </xf>
    <xf numFmtId="0" fontId="11" fillId="24" borderId="18" xfId="319" applyFont="1" applyFill="1" applyBorder="1" applyAlignment="1" applyProtection="1">
      <alignment horizontal="center" vertical="center"/>
      <protection/>
    </xf>
    <xf numFmtId="0" fontId="13" fillId="0" borderId="0" xfId="319" applyFont="1" applyFill="1" applyAlignment="1">
      <alignment horizontal="center"/>
      <protection/>
    </xf>
    <xf numFmtId="0" fontId="11" fillId="24" borderId="14" xfId="319" applyFont="1" applyFill="1" applyBorder="1" applyAlignment="1">
      <alignment horizontal="left" vertical="center"/>
      <protection/>
    </xf>
    <xf numFmtId="0" fontId="11" fillId="24" borderId="12" xfId="319" applyFont="1" applyFill="1" applyBorder="1" applyAlignment="1">
      <alignment horizontal="left" vertical="center"/>
      <protection/>
    </xf>
    <xf numFmtId="0" fontId="11" fillId="24" borderId="15" xfId="319" applyFont="1" applyFill="1" applyBorder="1" applyAlignment="1">
      <alignment horizontal="left" vertical="center"/>
      <protection/>
    </xf>
    <xf numFmtId="0" fontId="11" fillId="24" borderId="17" xfId="319" applyFont="1" applyFill="1" applyBorder="1" applyAlignment="1">
      <alignment horizontal="left" vertical="center"/>
      <protection/>
    </xf>
    <xf numFmtId="3" fontId="11" fillId="24" borderId="19" xfId="319" applyNumberFormat="1" applyFont="1" applyFill="1" applyBorder="1" applyAlignment="1">
      <alignment horizontal="right" vertical="center" indent="2"/>
      <protection/>
    </xf>
    <xf numFmtId="3" fontId="11" fillId="24" borderId="20" xfId="319" applyNumberFormat="1" applyFont="1" applyFill="1" applyBorder="1" applyAlignment="1">
      <alignment horizontal="right" vertical="center" indent="2"/>
      <protection/>
    </xf>
    <xf numFmtId="0" fontId="11" fillId="24" borderId="12" xfId="319" applyFont="1" applyFill="1" applyBorder="1" applyAlignment="1" applyProtection="1">
      <alignment horizontal="center" vertical="center" wrapText="1"/>
      <protection/>
    </xf>
    <xf numFmtId="0" fontId="11" fillId="24" borderId="13" xfId="319" applyFont="1" applyFill="1" applyBorder="1" applyAlignment="1" applyProtection="1">
      <alignment horizontal="center" vertical="center" wrapText="1"/>
      <protection/>
    </xf>
    <xf numFmtId="0" fontId="11" fillId="24" borderId="17" xfId="319" applyFont="1" applyFill="1" applyBorder="1" applyAlignment="1" applyProtection="1">
      <alignment horizontal="center" vertical="center" wrapText="1"/>
      <protection/>
    </xf>
    <xf numFmtId="0" fontId="11" fillId="24" borderId="36" xfId="319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11" fillId="0" borderId="14" xfId="319" applyFont="1" applyFill="1" applyBorder="1" applyAlignment="1" applyProtection="1">
      <alignment horizontal="left" vertical="center"/>
      <protection/>
    </xf>
    <xf numFmtId="0" fontId="11" fillId="0" borderId="16" xfId="319" applyFont="1" applyFill="1" applyBorder="1" applyAlignment="1" applyProtection="1">
      <alignment horizontal="left" vertical="center"/>
      <protection/>
    </xf>
    <xf numFmtId="0" fontId="11" fillId="0" borderId="12" xfId="319" applyFont="1" applyFill="1" applyBorder="1" applyAlignment="1" applyProtection="1">
      <alignment horizontal="left" vertical="center"/>
      <protection/>
    </xf>
    <xf numFmtId="0" fontId="11" fillId="0" borderId="15" xfId="319" applyFont="1" applyFill="1" applyBorder="1" applyAlignment="1" applyProtection="1">
      <alignment horizontal="left" vertical="center"/>
      <protection/>
    </xf>
    <xf numFmtId="0" fontId="11" fillId="0" borderId="18" xfId="319" applyFont="1" applyFill="1" applyBorder="1" applyAlignment="1" applyProtection="1">
      <alignment horizontal="left" vertical="center"/>
      <protection/>
    </xf>
    <xf numFmtId="0" fontId="11" fillId="0" borderId="17" xfId="319" applyFont="1" applyFill="1" applyBorder="1" applyAlignment="1" applyProtection="1">
      <alignment horizontal="left" vertical="center"/>
      <protection/>
    </xf>
    <xf numFmtId="3" fontId="11" fillId="24" borderId="14" xfId="319" applyNumberFormat="1" applyFont="1" applyFill="1" applyBorder="1" applyAlignment="1" applyProtection="1">
      <alignment horizontal="right" vertical="center" indent="2"/>
      <protection/>
    </xf>
    <xf numFmtId="3" fontId="11" fillId="24" borderId="15" xfId="319" applyNumberFormat="1" applyFont="1" applyFill="1" applyBorder="1" applyAlignment="1" applyProtection="1">
      <alignment horizontal="right" vertical="center" indent="2"/>
      <protection/>
    </xf>
    <xf numFmtId="3" fontId="11" fillId="24" borderId="19" xfId="319" applyNumberFormat="1" applyFont="1" applyFill="1" applyBorder="1" applyAlignment="1" applyProtection="1">
      <alignment horizontal="right" vertical="center" indent="2"/>
      <protection/>
    </xf>
    <xf numFmtId="3" fontId="11" fillId="24" borderId="20" xfId="319" applyNumberFormat="1" applyFont="1" applyFill="1" applyBorder="1" applyAlignment="1" applyProtection="1">
      <alignment horizontal="right" vertical="center" indent="2"/>
      <protection/>
    </xf>
    <xf numFmtId="0" fontId="11" fillId="24" borderId="13" xfId="319" applyFont="1" applyFill="1" applyBorder="1" applyAlignment="1" applyProtection="1">
      <alignment horizontal="center" vertical="center"/>
      <protection/>
    </xf>
    <xf numFmtId="0" fontId="39" fillId="24" borderId="11" xfId="325" applyFont="1" applyFill="1" applyBorder="1" applyAlignment="1">
      <alignment horizontal="left" vertical="center" textRotation="180"/>
      <protection/>
    </xf>
    <xf numFmtId="0" fontId="85" fillId="24" borderId="11" xfId="325" applyFont="1" applyFill="1" applyBorder="1" applyAlignment="1">
      <alignment horizontal="left" vertical="center" textRotation="180"/>
      <protection/>
    </xf>
    <xf numFmtId="0" fontId="39" fillId="24" borderId="11" xfId="325" applyFont="1" applyFill="1" applyBorder="1" applyAlignment="1">
      <alignment horizontal="center" vertical="center" textRotation="180"/>
      <protection/>
    </xf>
    <xf numFmtId="15" fontId="11" fillId="24" borderId="16" xfId="319" applyNumberFormat="1" applyFont="1" applyFill="1" applyBorder="1" applyAlignment="1" applyProtection="1">
      <alignment horizontal="right" vertical="center"/>
      <protection/>
    </xf>
    <xf numFmtId="15" fontId="11" fillId="24" borderId="18" xfId="319" applyNumberFormat="1" applyFont="1" applyFill="1" applyBorder="1" applyAlignment="1" applyProtection="1">
      <alignment horizontal="right" vertical="center"/>
      <protection/>
    </xf>
    <xf numFmtId="15" fontId="11" fillId="24" borderId="19" xfId="319" applyNumberFormat="1" applyFont="1" applyFill="1" applyBorder="1" applyAlignment="1" applyProtection="1">
      <alignment horizontal="center" vertical="center"/>
      <protection/>
    </xf>
    <xf numFmtId="15" fontId="11" fillId="24" borderId="20" xfId="319" applyNumberFormat="1" applyFont="1" applyFill="1" applyBorder="1" applyAlignment="1" applyProtection="1">
      <alignment horizontal="center" vertical="center"/>
      <protection/>
    </xf>
    <xf numFmtId="0" fontId="85" fillId="24" borderId="11" xfId="325" applyFont="1" applyFill="1" applyBorder="1" applyAlignment="1">
      <alignment horizontal="center" vertical="center" textRotation="180"/>
      <protection/>
    </xf>
    <xf numFmtId="15" fontId="11" fillId="24" borderId="14" xfId="319" applyNumberFormat="1" applyFont="1" applyFill="1" applyBorder="1" applyAlignment="1" applyProtection="1">
      <alignment horizontal="right" vertical="center"/>
      <protection/>
    </xf>
    <xf numFmtId="15" fontId="11" fillId="24" borderId="15" xfId="319" applyNumberFormat="1" applyFont="1" applyFill="1" applyBorder="1" applyAlignment="1" applyProtection="1">
      <alignment horizontal="right" vertical="center"/>
      <protection/>
    </xf>
    <xf numFmtId="0" fontId="65" fillId="24" borderId="0" xfId="325" applyFont="1" applyFill="1" applyBorder="1" applyAlignment="1">
      <alignment horizontal="left" vertical="center" textRotation="180"/>
      <protection/>
    </xf>
    <xf numFmtId="0" fontId="39" fillId="24" borderId="0" xfId="325" applyFont="1" applyFill="1" applyBorder="1" applyAlignment="1">
      <alignment horizontal="center" vertical="center" textRotation="180"/>
      <protection/>
    </xf>
    <xf numFmtId="0" fontId="39" fillId="24" borderId="13" xfId="325" applyFont="1" applyFill="1" applyBorder="1" applyAlignment="1">
      <alignment horizontal="left" vertical="center" textRotation="180"/>
      <protection/>
    </xf>
    <xf numFmtId="3" fontId="11" fillId="24" borderId="14" xfId="319" applyNumberFormat="1" applyFont="1" applyFill="1" applyBorder="1" applyAlignment="1">
      <alignment horizontal="right" vertical="center"/>
      <protection/>
    </xf>
    <xf numFmtId="3" fontId="11" fillId="24" borderId="15" xfId="319" applyNumberFormat="1" applyFont="1" applyFill="1" applyBorder="1" applyAlignment="1">
      <alignment horizontal="right" vertical="center"/>
      <protection/>
    </xf>
    <xf numFmtId="3" fontId="11" fillId="24" borderId="16" xfId="319" applyNumberFormat="1" applyFont="1" applyFill="1" applyBorder="1" applyAlignment="1">
      <alignment horizontal="right" vertical="center"/>
      <protection/>
    </xf>
    <xf numFmtId="3" fontId="11" fillId="24" borderId="18" xfId="319" applyNumberFormat="1" applyFont="1" applyFill="1" applyBorder="1" applyAlignment="1">
      <alignment horizontal="right" vertical="center"/>
      <protection/>
    </xf>
    <xf numFmtId="3" fontId="11" fillId="24" borderId="12" xfId="319" applyNumberFormat="1" applyFont="1" applyFill="1" applyBorder="1" applyAlignment="1">
      <alignment horizontal="right" vertical="center"/>
      <protection/>
    </xf>
    <xf numFmtId="3" fontId="11" fillId="24" borderId="17" xfId="319" applyNumberFormat="1" applyFont="1" applyFill="1" applyBorder="1" applyAlignment="1">
      <alignment horizontal="right" vertical="center"/>
      <protection/>
    </xf>
    <xf numFmtId="3" fontId="11" fillId="24" borderId="16" xfId="319" applyNumberFormat="1" applyFont="1" applyFill="1" applyBorder="1" applyAlignment="1">
      <alignment horizontal="center" vertical="center"/>
      <protection/>
    </xf>
    <xf numFmtId="3" fontId="11" fillId="24" borderId="18" xfId="319" applyNumberFormat="1" applyFont="1" applyFill="1" applyBorder="1" applyAlignment="1">
      <alignment horizontal="center" vertical="center"/>
      <protection/>
    </xf>
    <xf numFmtId="0" fontId="11" fillId="24" borderId="19" xfId="319" applyFont="1" applyFill="1" applyBorder="1" applyAlignment="1" applyProtection="1">
      <alignment horizontal="center" vertical="center"/>
      <protection/>
    </xf>
    <xf numFmtId="0" fontId="11" fillId="24" borderId="20" xfId="319" applyFont="1" applyFill="1" applyBorder="1" applyAlignment="1" applyProtection="1">
      <alignment horizontal="center" vertical="center"/>
      <protection/>
    </xf>
    <xf numFmtId="0" fontId="11" fillId="24" borderId="19" xfId="319" applyFont="1" applyFill="1" applyBorder="1" applyAlignment="1">
      <alignment horizontal="left" vertical="center"/>
      <protection/>
    </xf>
    <xf numFmtId="0" fontId="11" fillId="24" borderId="20" xfId="319" applyFont="1" applyFill="1" applyBorder="1" applyAlignment="1">
      <alignment horizontal="left" vertical="center"/>
      <protection/>
    </xf>
  </cellXfs>
  <cellStyles count="412">
    <cellStyle name="Normal" xfId="0"/>
    <cellStyle name="- bvbvbbvn" xfId="15"/>
    <cellStyle name="20% - Énfasis1" xfId="16"/>
    <cellStyle name="20% - Énfasis1 2" xfId="17"/>
    <cellStyle name="20% - Énfasis1 3" xfId="18"/>
    <cellStyle name="20% - Énfasis1 4" xfId="19"/>
    <cellStyle name="20% - Énfasis1 5" xfId="20"/>
    <cellStyle name="20% - Énfasis1 6" xfId="21"/>
    <cellStyle name="20% - Énfasis1 7" xfId="22"/>
    <cellStyle name="20% - Énfasis1 8" xfId="23"/>
    <cellStyle name="20% - Énfasis1 9" xfId="24"/>
    <cellStyle name="20% - Énfasis2" xfId="25"/>
    <cellStyle name="20% - Énfasis2 2" xfId="26"/>
    <cellStyle name="20% - Énfasis2 3" xfId="27"/>
    <cellStyle name="20% - Énfasis2 4" xfId="28"/>
    <cellStyle name="20% - Énfasis2 5" xfId="29"/>
    <cellStyle name="20% - Énfasis2 6" xfId="30"/>
    <cellStyle name="20% - Énfasis2 7" xfId="31"/>
    <cellStyle name="20% - Énfasis2 8" xfId="32"/>
    <cellStyle name="20% - Énfasis2 9" xfId="33"/>
    <cellStyle name="20% - Énfasis3" xfId="34"/>
    <cellStyle name="20% - Énfasis3 2" xfId="35"/>
    <cellStyle name="20% - Énfasis3 3" xfId="36"/>
    <cellStyle name="20% - Énfasis3 4" xfId="37"/>
    <cellStyle name="20% - Énfasis3 5" xfId="38"/>
    <cellStyle name="20% - Énfasis3 6" xfId="39"/>
    <cellStyle name="20% - Énfasis3 7" xfId="40"/>
    <cellStyle name="20% - Énfasis3 8" xfId="41"/>
    <cellStyle name="20% - Énfasis3 9" xfId="42"/>
    <cellStyle name="20% - Énfasis4" xfId="43"/>
    <cellStyle name="20% - Énfasis4 2" xfId="44"/>
    <cellStyle name="20% - Énfasis4 3" xfId="45"/>
    <cellStyle name="20% - Énfasis4 4" xfId="46"/>
    <cellStyle name="20% - Énfasis4 5" xfId="47"/>
    <cellStyle name="20% - Énfasis4 6" xfId="48"/>
    <cellStyle name="20% - Énfasis4 7" xfId="49"/>
    <cellStyle name="20% - Énfasis4 8" xfId="50"/>
    <cellStyle name="20% - Énfasis4 9" xfId="51"/>
    <cellStyle name="20% - Énfasis5" xfId="52"/>
    <cellStyle name="20% - Énfasis5 2" xfId="53"/>
    <cellStyle name="20% - Énfasis5 3" xfId="54"/>
    <cellStyle name="20% - Énfasis5 4" xfId="55"/>
    <cellStyle name="20% - Énfasis5 5" xfId="56"/>
    <cellStyle name="20% - Énfasis5 6" xfId="57"/>
    <cellStyle name="20% - Énfasis5 7" xfId="58"/>
    <cellStyle name="20% - Énfasis5 8" xfId="59"/>
    <cellStyle name="20% - Énfasis5 9" xfId="60"/>
    <cellStyle name="20% - Énfasis6" xfId="61"/>
    <cellStyle name="20% - Énfasis6 2" xfId="62"/>
    <cellStyle name="20% - Énfasis6 3" xfId="63"/>
    <cellStyle name="20% - Énfasis6 4" xfId="64"/>
    <cellStyle name="20% - Énfasis6 5" xfId="65"/>
    <cellStyle name="20% - Énfasis6 6" xfId="66"/>
    <cellStyle name="20% - Énfasis6 7" xfId="67"/>
    <cellStyle name="20% - Énfasis6 8" xfId="68"/>
    <cellStyle name="20% - Énfasis6 9" xfId="69"/>
    <cellStyle name="40% - Énfasis1" xfId="70"/>
    <cellStyle name="40% - Énfasis1 2" xfId="71"/>
    <cellStyle name="40% - Énfasis1 3" xfId="72"/>
    <cellStyle name="40% - Énfasis1 4" xfId="73"/>
    <cellStyle name="40% - Énfasis1 5" xfId="74"/>
    <cellStyle name="40% - Énfasis1 6" xfId="75"/>
    <cellStyle name="40% - Énfasis1 7" xfId="76"/>
    <cellStyle name="40% - Énfasis1 8" xfId="77"/>
    <cellStyle name="40% - Énfasis1 9" xfId="78"/>
    <cellStyle name="40% - Énfasis2" xfId="79"/>
    <cellStyle name="40% - Énfasis2 2" xfId="80"/>
    <cellStyle name="40% - Énfasis2 3" xfId="81"/>
    <cellStyle name="40% - Énfasis2 4" xfId="82"/>
    <cellStyle name="40% - Énfasis2 5" xfId="83"/>
    <cellStyle name="40% - Énfasis2 6" xfId="84"/>
    <cellStyle name="40% - Énfasis2 7" xfId="85"/>
    <cellStyle name="40% - Énfasis2 8" xfId="86"/>
    <cellStyle name="40% - Énfasis2 9" xfId="87"/>
    <cellStyle name="40% - Énfasis3" xfId="88"/>
    <cellStyle name="40% - Énfasis3 2" xfId="89"/>
    <cellStyle name="40% - Énfasis3 3" xfId="90"/>
    <cellStyle name="40% - Énfasis3 4" xfId="91"/>
    <cellStyle name="40% - Énfasis3 5" xfId="92"/>
    <cellStyle name="40% - Énfasis3 6" xfId="93"/>
    <cellStyle name="40% - Énfasis3 7" xfId="94"/>
    <cellStyle name="40% - Énfasis3 8" xfId="95"/>
    <cellStyle name="40% - Énfasis3 9" xfId="96"/>
    <cellStyle name="40% - Énfasis4" xfId="97"/>
    <cellStyle name="40% - Énfasis4 2" xfId="98"/>
    <cellStyle name="40% - Énfasis4 3" xfId="99"/>
    <cellStyle name="40% - Énfasis4 4" xfId="100"/>
    <cellStyle name="40% - Énfasis4 5" xfId="101"/>
    <cellStyle name="40% - Énfasis4 6" xfId="102"/>
    <cellStyle name="40% - Énfasis4 7" xfId="103"/>
    <cellStyle name="40% - Énfasis4 8" xfId="104"/>
    <cellStyle name="40% - Énfasis4 9" xfId="105"/>
    <cellStyle name="40% - Énfasis5" xfId="106"/>
    <cellStyle name="40% - Énfasis5 2" xfId="107"/>
    <cellStyle name="40% - Énfasis5 3" xfId="108"/>
    <cellStyle name="40% - Énfasis5 4" xfId="109"/>
    <cellStyle name="40% - Énfasis5 5" xfId="110"/>
    <cellStyle name="40% - Énfasis5 6" xfId="111"/>
    <cellStyle name="40% - Énfasis5 7" xfId="112"/>
    <cellStyle name="40% - Énfasis5 8" xfId="113"/>
    <cellStyle name="40% - Énfasis5 9" xfId="114"/>
    <cellStyle name="40% - Énfasis6" xfId="115"/>
    <cellStyle name="40% - Énfasis6 2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40% - Énfasis6 9" xfId="123"/>
    <cellStyle name="60% - Énfasis1" xfId="124"/>
    <cellStyle name="60% - Énfasis1 2" xfId="125"/>
    <cellStyle name="60% - Énfasis1 3" xfId="126"/>
    <cellStyle name="60% - Énfasis1 4" xfId="127"/>
    <cellStyle name="60% - Énfasis1 5" xfId="128"/>
    <cellStyle name="60% - Énfasis1 6" xfId="129"/>
    <cellStyle name="60% - Énfasis1 7" xfId="130"/>
    <cellStyle name="60% - Énfasis1 8" xfId="131"/>
    <cellStyle name="60% - Énfasis1 9" xfId="132"/>
    <cellStyle name="60% - Énfasis2" xfId="133"/>
    <cellStyle name="60% - Énfasis2 2" xfId="134"/>
    <cellStyle name="60% - Énfasis2 3" xfId="135"/>
    <cellStyle name="60% - Énfasis2 4" xfId="136"/>
    <cellStyle name="60% - Énfasis2 5" xfId="137"/>
    <cellStyle name="60% - Énfasis2 6" xfId="138"/>
    <cellStyle name="60% - Énfasis2 7" xfId="139"/>
    <cellStyle name="60% - Énfasis2 8" xfId="140"/>
    <cellStyle name="60% - Énfasis2 9" xfId="141"/>
    <cellStyle name="60% - Énfasis3" xfId="142"/>
    <cellStyle name="60% - Énfasis3 2" xfId="143"/>
    <cellStyle name="60% - Énfasis3 3" xfId="144"/>
    <cellStyle name="60% - Énfasis3 4" xfId="145"/>
    <cellStyle name="60% - Énfasis3 5" xfId="146"/>
    <cellStyle name="60% - Énfasis3 6" xfId="147"/>
    <cellStyle name="60% - Énfasis3 7" xfId="148"/>
    <cellStyle name="60% - Énfasis3 8" xfId="149"/>
    <cellStyle name="60% - Énfasis3 9" xfId="150"/>
    <cellStyle name="60% - Énfasis4" xfId="151"/>
    <cellStyle name="60% - Énfasis4 2" xfId="152"/>
    <cellStyle name="60% - Énfasis4 3" xfId="153"/>
    <cellStyle name="60% - Énfasis4 4" xfId="154"/>
    <cellStyle name="60% - Énfasis4 5" xfId="155"/>
    <cellStyle name="60% - Énfasis4 6" xfId="156"/>
    <cellStyle name="60% - Énfasis4 7" xfId="157"/>
    <cellStyle name="60% - Énfasis4 8" xfId="158"/>
    <cellStyle name="60% - Énfasis4 9" xfId="159"/>
    <cellStyle name="60% - Énfasis5" xfId="160"/>
    <cellStyle name="60% - Énfasis5 2" xfId="161"/>
    <cellStyle name="60% - Énfasis5 3" xfId="162"/>
    <cellStyle name="60% - Énfasis5 4" xfId="163"/>
    <cellStyle name="60% - Énfasis5 5" xfId="164"/>
    <cellStyle name="60% - Énfasis5 6" xfId="165"/>
    <cellStyle name="60% - Énfasis5 7" xfId="166"/>
    <cellStyle name="60% - Énfasis5 8" xfId="167"/>
    <cellStyle name="60% - Énfasis5 9" xfId="168"/>
    <cellStyle name="60% - Énfasis6" xfId="169"/>
    <cellStyle name="60% - Énfasis6 2" xfId="170"/>
    <cellStyle name="60% - Énfasis6 3" xfId="171"/>
    <cellStyle name="60% - Énfasis6 4" xfId="172"/>
    <cellStyle name="60% - Énfasis6 5" xfId="173"/>
    <cellStyle name="60% - Énfasis6 6" xfId="174"/>
    <cellStyle name="60% - Énfasis6 7" xfId="175"/>
    <cellStyle name="60% - Énfasis6 8" xfId="176"/>
    <cellStyle name="60% - Énfasis6 9" xfId="177"/>
    <cellStyle name="Buena" xfId="178"/>
    <cellStyle name="Buena 2" xfId="179"/>
    <cellStyle name="Buena 3" xfId="180"/>
    <cellStyle name="Buena 4" xfId="181"/>
    <cellStyle name="Buena 5" xfId="182"/>
    <cellStyle name="Buena 6" xfId="183"/>
    <cellStyle name="Buena 7" xfId="184"/>
    <cellStyle name="Buena 8" xfId="185"/>
    <cellStyle name="Buena 9" xfId="186"/>
    <cellStyle name="Cálculo" xfId="187"/>
    <cellStyle name="Cálculo 2" xfId="188"/>
    <cellStyle name="Cálculo 3" xfId="189"/>
    <cellStyle name="Cálculo 4" xfId="190"/>
    <cellStyle name="Cálculo 5" xfId="191"/>
    <cellStyle name="Cálculo 6" xfId="192"/>
    <cellStyle name="Cálculo 7" xfId="193"/>
    <cellStyle name="Cálculo 8" xfId="194"/>
    <cellStyle name="Cálculo 9" xfId="195"/>
    <cellStyle name="Cancel" xfId="196"/>
    <cellStyle name="Celda de comprobación" xfId="197"/>
    <cellStyle name="Celda de comprobación 2" xfId="198"/>
    <cellStyle name="Celda de comprobación 3" xfId="199"/>
    <cellStyle name="Celda de comprobación 4" xfId="200"/>
    <cellStyle name="Celda de comprobación 5" xfId="201"/>
    <cellStyle name="Celda de comprobación 6" xfId="202"/>
    <cellStyle name="Celda de comprobación 7" xfId="203"/>
    <cellStyle name="Celda de comprobación 8" xfId="204"/>
    <cellStyle name="Celda de comprobación 9" xfId="205"/>
    <cellStyle name="Celda vinculada" xfId="206"/>
    <cellStyle name="Celda vinculada 2" xfId="207"/>
    <cellStyle name="Celda vinculada 3" xfId="208"/>
    <cellStyle name="Celda vinculada 4" xfId="209"/>
    <cellStyle name="Celda vinculada 5" xfId="210"/>
    <cellStyle name="Celda vinculada 6" xfId="211"/>
    <cellStyle name="Celda vinculada 7" xfId="212"/>
    <cellStyle name="Celda vinculada 8" xfId="213"/>
    <cellStyle name="Celda vinculada 9" xfId="214"/>
    <cellStyle name="Diseño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Euro 2" xfId="289"/>
    <cellStyle name="Hyperlink" xfId="290"/>
    <cellStyle name="Followed Hyperlink" xfId="291"/>
    <cellStyle name="Incorrecto" xfId="292"/>
    <cellStyle name="Incorrecto 2" xfId="293"/>
    <cellStyle name="Incorrecto 3" xfId="294"/>
    <cellStyle name="Incorrecto 4" xfId="295"/>
    <cellStyle name="Incorrecto 5" xfId="296"/>
    <cellStyle name="Incorrecto 6" xfId="297"/>
    <cellStyle name="Incorrecto 7" xfId="298"/>
    <cellStyle name="Incorrecto 8" xfId="299"/>
    <cellStyle name="Incorrecto 9" xfId="300"/>
    <cellStyle name="Comma" xfId="301"/>
    <cellStyle name="Comma [0]" xfId="302"/>
    <cellStyle name="Millares 2" xfId="303"/>
    <cellStyle name="Millares 3" xfId="304"/>
    <cellStyle name="Millares 4" xfId="305"/>
    <cellStyle name="Millares 4 2" xfId="306"/>
    <cellStyle name="Millares 5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13" xfId="322"/>
    <cellStyle name="Normal 2" xfId="323"/>
    <cellStyle name="Normal 2 2" xfId="324"/>
    <cellStyle name="Normal 2 3" xfId="325"/>
    <cellStyle name="Normal 2 4" xfId="326"/>
    <cellStyle name="Normal 2 5" xfId="327"/>
    <cellStyle name="Normal 2 6" xfId="328"/>
    <cellStyle name="Normal 3" xfId="329"/>
    <cellStyle name="Normal 3 2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DESEM_1997 2" xfId="337"/>
    <cellStyle name="Notas" xfId="338"/>
    <cellStyle name="Notas 2" xfId="339"/>
    <cellStyle name="Notas 3" xfId="340"/>
    <cellStyle name="Notas 4" xfId="341"/>
    <cellStyle name="Notas 5" xfId="342"/>
    <cellStyle name="Notas 6" xfId="343"/>
    <cellStyle name="Notas 7" xfId="344"/>
    <cellStyle name="Notas 8" xfId="345"/>
    <cellStyle name="Notas 9" xfId="346"/>
    <cellStyle name="Percent" xfId="347"/>
    <cellStyle name="Porcentual 2" xfId="348"/>
    <cellStyle name="Porcentual 2 2" xfId="349"/>
    <cellStyle name="Porcentual 2 3" xfId="350"/>
    <cellStyle name="Porcentual 3" xfId="351"/>
    <cellStyle name="Porcentual 3 2" xfId="352"/>
    <cellStyle name="Porcentual 4" xfId="353"/>
    <cellStyle name="Salida" xfId="354"/>
    <cellStyle name="Salida 2" xfId="355"/>
    <cellStyle name="Salida 3" xfId="356"/>
    <cellStyle name="Salida 4" xfId="357"/>
    <cellStyle name="Salida 5" xfId="358"/>
    <cellStyle name="Salida 6" xfId="359"/>
    <cellStyle name="Salida 7" xfId="360"/>
    <cellStyle name="Salida 8" xfId="361"/>
    <cellStyle name="Salida 9" xfId="362"/>
    <cellStyle name="Texto de advertencia" xfId="363"/>
    <cellStyle name="Texto de advertencia 2" xfId="364"/>
    <cellStyle name="Texto de advertencia 3" xfId="365"/>
    <cellStyle name="Texto de advertencia 4" xfId="366"/>
    <cellStyle name="Texto de advertencia 5" xfId="367"/>
    <cellStyle name="Texto de advertencia 6" xfId="368"/>
    <cellStyle name="Texto de advertencia 7" xfId="369"/>
    <cellStyle name="Texto de advertencia 8" xfId="370"/>
    <cellStyle name="Texto de advertencia 9" xfId="371"/>
    <cellStyle name="Texto explicativo" xfId="372"/>
    <cellStyle name="Texto explicativo 2" xfId="373"/>
    <cellStyle name="Texto explicativo 3" xfId="374"/>
    <cellStyle name="Texto explicativo 4" xfId="375"/>
    <cellStyle name="Texto explicativo 5" xfId="376"/>
    <cellStyle name="Texto explicativo 6" xfId="377"/>
    <cellStyle name="Texto explicativo 7" xfId="378"/>
    <cellStyle name="Texto explicativo 8" xfId="379"/>
    <cellStyle name="Texto explicativo 9" xfId="380"/>
    <cellStyle name="Título" xfId="381"/>
    <cellStyle name="Título 1" xfId="382"/>
    <cellStyle name="Título 1 2" xfId="383"/>
    <cellStyle name="Título 1 3" xfId="384"/>
    <cellStyle name="Título 1 4" xfId="385"/>
    <cellStyle name="Título 1 5" xfId="386"/>
    <cellStyle name="Título 1 6" xfId="387"/>
    <cellStyle name="Título 1 7" xfId="388"/>
    <cellStyle name="Título 1 8" xfId="389"/>
    <cellStyle name="Título 1 9" xfId="390"/>
    <cellStyle name="Título 10" xfId="391"/>
    <cellStyle name="Título 11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2 9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3 9" xfId="410"/>
    <cellStyle name="Título 4" xfId="411"/>
    <cellStyle name="Título 5" xfId="412"/>
    <cellStyle name="Título 6" xfId="413"/>
    <cellStyle name="Título 7" xfId="414"/>
    <cellStyle name="Título 8" xfId="415"/>
    <cellStyle name="Título 9" xfId="416"/>
    <cellStyle name="Total" xfId="417"/>
    <cellStyle name="Total 2" xfId="418"/>
    <cellStyle name="Total 3" xfId="419"/>
    <cellStyle name="Total 4" xfId="420"/>
    <cellStyle name="Total 5" xfId="421"/>
    <cellStyle name="Total 6" xfId="422"/>
    <cellStyle name="Total 7" xfId="423"/>
    <cellStyle name="Total 8" xfId="424"/>
    <cellStyle name="Total 9" xfId="4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575"/>
          <c:y val="-0.0085"/>
          <c:w val="0.9705"/>
          <c:h val="0.95425"/>
        </c:manualLayout>
      </c:layout>
      <c:lineChart>
        <c:grouping val="standard"/>
        <c:varyColors val="0"/>
        <c:ser>
          <c:idx val="0"/>
          <c:order val="0"/>
          <c:tx>
            <c:v>Externa</c:v>
          </c:tx>
          <c:spPr>
            <a:ln w="381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 2012 1/</c:v>
              </c:pt>
            </c:strLit>
          </c:cat>
          <c:val>
            <c:numLit>
              <c:ptCount val="9"/>
              <c:pt idx="0">
                <c:v>2529</c:v>
              </c:pt>
              <c:pt idx="1">
                <c:v>4910</c:v>
              </c:pt>
              <c:pt idx="2">
                <c:v>2537</c:v>
              </c:pt>
              <c:pt idx="3">
                <c:v>6877</c:v>
              </c:pt>
              <c:pt idx="4">
                <c:v>3736</c:v>
              </c:pt>
              <c:pt idx="5">
                <c:v>2924</c:v>
              </c:pt>
              <c:pt idx="6">
                <c:v>6009</c:v>
              </c:pt>
              <c:pt idx="7">
                <c:v>1875</c:v>
              </c:pt>
              <c:pt idx="8">
                <c:v>1388.562</c:v>
              </c:pt>
            </c:numLit>
          </c:val>
          <c:smooth val="0"/>
        </c:ser>
        <c:ser>
          <c:idx val="1"/>
          <c:order val="1"/>
          <c:tx>
            <c:v>Interna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 2012 1/</c:v>
              </c:pt>
            </c:strLit>
          </c:cat>
          <c:val>
            <c:numLit>
              <c:ptCount val="9"/>
              <c:pt idx="0">
                <c:v>455</c:v>
              </c:pt>
              <c:pt idx="1">
                <c:v>808</c:v>
              </c:pt>
              <c:pt idx="2">
                <c:v>719</c:v>
              </c:pt>
              <c:pt idx="3">
                <c:v>1446</c:v>
              </c:pt>
              <c:pt idx="4">
                <c:v>973</c:v>
              </c:pt>
              <c:pt idx="5">
                <c:v>999</c:v>
              </c:pt>
              <c:pt idx="6">
                <c:v>1516</c:v>
              </c:pt>
              <c:pt idx="7">
                <c:v>1155</c:v>
              </c:pt>
              <c:pt idx="8">
                <c:v>679.676</c:v>
              </c:pt>
            </c:numLit>
          </c:val>
          <c:smooth val="0"/>
        </c:ser>
        <c:marker val="1"/>
        <c:axId val="13994355"/>
        <c:axId val="58840332"/>
      </c:line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0332"/>
        <c:crosses val="autoZero"/>
        <c:auto val="1"/>
        <c:lblOffset val="100"/>
        <c:tickLblSkip val="1"/>
        <c:noMultiLvlLbl val="0"/>
      </c:catAx>
      <c:valAx>
        <c:axId val="58840332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4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95"/>
          <c:y val="0.90375"/>
          <c:w val="0.412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6"/>
          <c:y val="0.213"/>
          <c:w val="0.48"/>
          <c:h val="0.70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Moneda Extranjera
0,8%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Moneda Local
99,2%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'DI-Moneda'!$C$49:$C$50</c:f>
              <c:strCache/>
            </c:strRef>
          </c:cat>
          <c:val>
            <c:numRef>
              <c:f>'DI-Moneda'!$D$49:$D$50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"/>
          <c:y val="0.1045"/>
          <c:w val="0.60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resumen_total!$B$10:$B$11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resumen_total!$E$10:$E$11</c:f>
              <c:numCache>
                <c:ptCount val="2"/>
                <c:pt idx="0">
                  <c:v>0.5500748553378982</c:v>
                </c:pt>
                <c:pt idx="1">
                  <c:v>0.4499251446621018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25"/>
          <c:y val="0.12975"/>
          <c:w val="0.52175"/>
          <c:h val="0.81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resumen_total!$G$10:$G$11</c:f>
              <c:strCache>
                <c:ptCount val="2"/>
                <c:pt idx="0">
                  <c:v>Bonos</c:v>
                </c:pt>
                <c:pt idx="1">
                  <c:v>Créditos</c:v>
                </c:pt>
              </c:strCache>
            </c:strRef>
          </c:cat>
          <c:val>
            <c:numRef>
              <c:f>resumen_total!$J$10:$J$11</c:f>
              <c:numCache>
                <c:ptCount val="2"/>
                <c:pt idx="0">
                  <c:v>0.6993493065423454</c:v>
                </c:pt>
                <c:pt idx="1">
                  <c:v>0.3006506934576547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6975"/>
          <c:w val="0.56525"/>
          <c:h val="0.80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resumen_total!$B$29:$B$33</c:f>
              <c:strCache>
                <c:ptCount val="5"/>
                <c:pt idx="0">
                  <c:v>US Dólares</c:v>
                </c:pt>
                <c:pt idx="1">
                  <c:v>Nuevos soles</c:v>
                </c:pt>
                <c:pt idx="2">
                  <c:v>Yenes</c:v>
                </c:pt>
                <c:pt idx="3">
                  <c:v>Euros</c:v>
                </c:pt>
                <c:pt idx="4">
                  <c:v>Otras</c:v>
                </c:pt>
              </c:strCache>
            </c:strRef>
          </c:cat>
          <c:val>
            <c:numRef>
              <c:f>resumen_total!$E$29:$E$33</c:f>
              <c:numCache>
                <c:ptCount val="5"/>
                <c:pt idx="0">
                  <c:v>0.46854214164533003</c:v>
                </c:pt>
                <c:pt idx="1">
                  <c:v>0.45385329115354894</c:v>
                </c:pt>
                <c:pt idx="2">
                  <c:v>0.051768670680490694</c:v>
                </c:pt>
                <c:pt idx="3">
                  <c:v>0.02502280436839147</c:v>
                </c:pt>
                <c:pt idx="4">
                  <c:v>0.0008130921522390526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112"/>
          <c:w val="0.59825"/>
          <c:h val="0.90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resumen_total!$G$18:$G$19</c:f>
              <c:strCache>
                <c:ptCount val="2"/>
                <c:pt idx="0">
                  <c:v>Tasa fija</c:v>
                </c:pt>
                <c:pt idx="1">
                  <c:v>Tasa variable</c:v>
                </c:pt>
              </c:strCache>
            </c:strRef>
          </c:cat>
          <c:val>
            <c:numRef>
              <c:f>resumen_total!$J$18:$J$19</c:f>
              <c:numCache>
                <c:ptCount val="2"/>
                <c:pt idx="0">
                  <c:v>0.8588479522433056</c:v>
                </c:pt>
                <c:pt idx="1">
                  <c:v>0.14115204775669454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25"/>
          <c:y val="0.22875"/>
          <c:w val="0.4745"/>
          <c:h val="0.7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39608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resumen_total!$B$18:$B$22</c:f>
              <c:strCache>
                <c:ptCount val="5"/>
                <c:pt idx="0">
                  <c:v>Bonistas</c:v>
                </c:pt>
                <c:pt idx="1">
                  <c:v>Org. Internacionales</c:v>
                </c:pt>
                <c:pt idx="2">
                  <c:v>Club de París</c:v>
                </c:pt>
                <c:pt idx="3">
                  <c:v>Banca Comercial</c:v>
                </c:pt>
                <c:pt idx="4">
                  <c:v>Otras</c:v>
                </c:pt>
              </c:strCache>
            </c:strRef>
          </c:cat>
          <c:val>
            <c:numRef>
              <c:f>resumen_total!$E$18:$E$22</c:f>
              <c:numCache>
                <c:ptCount val="5"/>
                <c:pt idx="0">
                  <c:v>0.6993493065423454</c:v>
                </c:pt>
                <c:pt idx="1">
                  <c:v>0.2133600100617786</c:v>
                </c:pt>
                <c:pt idx="2">
                  <c:v>0.07028694655444725</c:v>
                </c:pt>
                <c:pt idx="3">
                  <c:v>0.016063448161020868</c:v>
                </c:pt>
                <c:pt idx="4">
                  <c:v>0.0009402886804080185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03"/>
          <c:w val="0.98575"/>
          <c:h val="0.9645"/>
        </c:manualLayout>
      </c:layout>
      <c:lineChart>
        <c:grouping val="standard"/>
        <c:varyColors val="0"/>
        <c:ser>
          <c:idx val="0"/>
          <c:order val="0"/>
          <c:tx>
            <c:v>Externa</c:v>
          </c:tx>
          <c:spPr>
            <a:ln w="381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  2012 1/</c:v>
              </c:pt>
            </c:strLit>
          </c:cat>
          <c:val>
            <c:numLit>
              <c:ptCount val="11"/>
              <c:pt idx="0">
                <c:v>20715</c:v>
              </c:pt>
              <c:pt idx="1">
                <c:v>22768</c:v>
              </c:pt>
              <c:pt idx="2">
                <c:v>24466</c:v>
              </c:pt>
              <c:pt idx="3">
                <c:v>22279</c:v>
              </c:pt>
              <c:pt idx="4">
                <c:v>21972</c:v>
              </c:pt>
              <c:pt idx="5">
                <c:v>20081</c:v>
              </c:pt>
              <c:pt idx="6">
                <c:v>19237</c:v>
              </c:pt>
              <c:pt idx="7">
                <c:v>20600</c:v>
              </c:pt>
              <c:pt idx="8">
                <c:v>19905</c:v>
              </c:pt>
              <c:pt idx="9">
                <c:v>20204</c:v>
              </c:pt>
              <c:pt idx="10">
                <c:v>19978.12171934</c:v>
              </c:pt>
            </c:numLit>
          </c:val>
          <c:smooth val="0"/>
        </c:ser>
        <c:ser>
          <c:idx val="1"/>
          <c:order val="1"/>
          <c:tx>
            <c:v>Interna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  2012 1/</c:v>
              </c:pt>
            </c:strLit>
          </c:cat>
          <c:val>
            <c:numLit>
              <c:ptCount val="11"/>
              <c:pt idx="0">
                <c:v>3826</c:v>
              </c:pt>
              <c:pt idx="1">
                <c:v>3965</c:v>
              </c:pt>
              <c:pt idx="2">
                <c:v>4602</c:v>
              </c:pt>
              <c:pt idx="3">
                <c:v>5854</c:v>
              </c:pt>
              <c:pt idx="4">
                <c:v>6511</c:v>
              </c:pt>
              <c:pt idx="5">
                <c:v>9290</c:v>
              </c:pt>
              <c:pt idx="6">
                <c:v>9777</c:v>
              </c:pt>
              <c:pt idx="7">
                <c:v>11137</c:v>
              </c:pt>
              <c:pt idx="8">
                <c:v>13861</c:v>
              </c:pt>
              <c:pt idx="9">
                <c:v>14914</c:v>
              </c:pt>
              <c:pt idx="10">
                <c:v>15897.06704303</c:v>
              </c:pt>
            </c:numLit>
          </c:val>
          <c:smooth val="0"/>
        </c:ser>
        <c:marker val="1"/>
        <c:axId val="59800941"/>
        <c:axId val="1337558"/>
      </c:line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558"/>
        <c:crosses val="autoZero"/>
        <c:auto val="1"/>
        <c:lblOffset val="100"/>
        <c:tickLblSkip val="1"/>
        <c:noMultiLvlLbl val="0"/>
      </c:catAx>
      <c:valAx>
        <c:axId val="1337558"/>
        <c:scaling>
          <c:orientation val="minMax"/>
          <c:max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0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29825"/>
          <c:y val="0.90475"/>
          <c:w val="0.397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75"/>
          <c:y val="0.0405"/>
          <c:w val="0.54825"/>
          <c:h val="0.79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1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  Deuda externa 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  Deuda  interna 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('DGN-Total'!$C$13,'DGN-Total'!$C$14)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75"/>
          <c:y val="0.02625"/>
          <c:w val="0.968"/>
          <c:h val="0.85875"/>
        </c:manualLayout>
      </c:layout>
      <c:lineChart>
        <c:grouping val="standard"/>
        <c:varyColors val="0"/>
        <c:ser>
          <c:idx val="2"/>
          <c:order val="0"/>
          <c:tx>
            <c:strRef>
              <c:f>'DP - Proy Serv'!$D$12:$F$12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'DP - Proy Serv'!$B$15:$B$53</c:f>
              <c:strCache/>
            </c:strRef>
          </c:cat>
          <c:val>
            <c:numRef>
              <c:f>'DP - Proy Serv'!$F$15:$F$54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'DP - Proy Serv'!$G$12:$I$12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'DP - Proy Serv'!$B$15:$B$53</c:f>
              <c:strCache/>
            </c:strRef>
          </c:cat>
          <c:val>
            <c:numRef>
              <c:f>'DP - Proy Serv'!$I$15:$I$54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'DP - Proy Serv'!$J$12:$L$12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'DP - Proy Serv'!$B$15:$B$53</c:f>
              <c:strCache/>
            </c:strRef>
          </c:cat>
          <c:val>
            <c:numRef>
              <c:f>'DP - Proy Serv'!$L$15:$L$54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12038023"/>
        <c:axId val="41233344"/>
      </c:lineChart>
      <c:catAx>
        <c:axId val="12038023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233344"/>
        <c:crosses val="autoZero"/>
        <c:auto val="1"/>
        <c:lblOffset val="100"/>
        <c:tickLblSkip val="2"/>
        <c:noMultiLvlLbl val="0"/>
      </c:catAx>
      <c:valAx>
        <c:axId val="41233344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8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05"/>
          <c:y val="0.923"/>
          <c:w val="0.6695"/>
          <c:h val="0.062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hyperlink" Target="#INICIO!A1" /><Relationship Id="rId4" Type="http://schemas.openxmlformats.org/officeDocument/2006/relationships/hyperlink" Target="#INIC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Relationship Id="rId5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hyperlink" Target="#INICIO!A1" /><Relationship Id="rId4" Type="http://schemas.openxmlformats.org/officeDocument/2006/relationships/hyperlink" Target="#INICIO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0.jpeg" /><Relationship Id="rId3" Type="http://schemas.openxmlformats.org/officeDocument/2006/relationships/hyperlink" Target="#INICIO!A1" /><Relationship Id="rId4" Type="http://schemas.openxmlformats.org/officeDocument/2006/relationships/hyperlink" Target="#INICIO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Relationship Id="rId5" Type="http://schemas.openxmlformats.org/officeDocument/2006/relationships/hyperlink" Target="#INICIO!A1" /><Relationship Id="rId6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jpeg" /><Relationship Id="rId3" Type="http://schemas.openxmlformats.org/officeDocument/2006/relationships/hyperlink" Target="#INICIO!A1" /><Relationship Id="rId4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Relationship Id="rId9" Type="http://schemas.openxmlformats.org/officeDocument/2006/relationships/chart" Target="/xl/charts/chart5.xml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Relationship Id="rId5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jpeg" /><Relationship Id="rId3" Type="http://schemas.openxmlformats.org/officeDocument/2006/relationships/hyperlink" Target="#INICIO!A1" /><Relationship Id="rId4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jpeg" /><Relationship Id="rId3" Type="http://schemas.openxmlformats.org/officeDocument/2006/relationships/hyperlink" Target="#INICIO!A1" /><Relationship Id="rId4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image" Target="../media/image3.png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4</xdr:col>
      <xdr:colOff>4819650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6162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0</xdr:row>
      <xdr:rowOff>66675</xdr:rowOff>
    </xdr:from>
    <xdr:to>
      <xdr:col>2</xdr:col>
      <xdr:colOff>1009650</xdr:colOff>
      <xdr:row>2</xdr:row>
      <xdr:rowOff>38100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6675"/>
          <a:ext cx="40957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0"/>
          <a:ext cx="555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0</xdr:row>
      <xdr:rowOff>47625</xdr:rowOff>
    </xdr:from>
    <xdr:to>
      <xdr:col>3</xdr:col>
      <xdr:colOff>962025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7625"/>
          <a:ext cx="4381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419100</xdr:colOff>
      <xdr:row>2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0"/>
          <a:ext cx="5219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952500</xdr:colOff>
      <xdr:row>0</xdr:row>
      <xdr:rowOff>66675</xdr:rowOff>
    </xdr:from>
    <xdr:to>
      <xdr:col>6</xdr:col>
      <xdr:colOff>438150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66675"/>
          <a:ext cx="4667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5</xdr:col>
      <xdr:colOff>857250</xdr:colOff>
      <xdr:row>2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0"/>
          <a:ext cx="6496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723900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677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838200</xdr:colOff>
      <xdr:row>0</xdr:row>
      <xdr:rowOff>95250</xdr:rowOff>
    </xdr:from>
    <xdr:to>
      <xdr:col>7</xdr:col>
      <xdr:colOff>485775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5250"/>
          <a:ext cx="4953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0</xdr:row>
      <xdr:rowOff>28575</xdr:rowOff>
    </xdr:from>
    <xdr:to>
      <xdr:col>13</xdr:col>
      <xdr:colOff>571500</xdr:colOff>
      <xdr:row>2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8575"/>
          <a:ext cx="4762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12</xdr:col>
      <xdr:colOff>857250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0"/>
          <a:ext cx="5648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3</xdr:row>
      <xdr:rowOff>161925</xdr:rowOff>
    </xdr:from>
    <xdr:to>
      <xdr:col>15</xdr:col>
      <xdr:colOff>0</xdr:colOff>
      <xdr:row>5</xdr:row>
      <xdr:rowOff>123825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733425"/>
          <a:ext cx="4095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11</xdr:col>
      <xdr:colOff>142875</xdr:colOff>
      <xdr:row>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0"/>
          <a:ext cx="6448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76200</xdr:rowOff>
    </xdr:from>
    <xdr:to>
      <xdr:col>9</xdr:col>
      <xdr:colOff>38100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76200"/>
          <a:ext cx="47625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285750</xdr:colOff>
      <xdr:row>2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0"/>
          <a:ext cx="621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1295400</xdr:colOff>
      <xdr:row>0</xdr:row>
      <xdr:rowOff>47625</xdr:rowOff>
    </xdr:from>
    <xdr:to>
      <xdr:col>5</xdr:col>
      <xdr:colOff>400050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7625"/>
          <a:ext cx="4191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</xdr:rowOff>
    </xdr:from>
    <xdr:to>
      <xdr:col>4</xdr:col>
      <xdr:colOff>1238250</xdr:colOff>
      <xdr:row>2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9525"/>
          <a:ext cx="6638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9</xdr:row>
      <xdr:rowOff>76200</xdr:rowOff>
    </xdr:from>
    <xdr:to>
      <xdr:col>9</xdr:col>
      <xdr:colOff>400050</xdr:colOff>
      <xdr:row>25</xdr:row>
      <xdr:rowOff>228600</xdr:rowOff>
    </xdr:to>
    <xdr:graphicFrame>
      <xdr:nvGraphicFramePr>
        <xdr:cNvPr id="3" name="6 Gráfico"/>
        <xdr:cNvGraphicFramePr/>
      </xdr:nvGraphicFramePr>
      <xdr:xfrm>
        <a:off x="7162800" y="1905000"/>
        <a:ext cx="38957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57150</xdr:rowOff>
    </xdr:from>
    <xdr:to>
      <xdr:col>5</xdr:col>
      <xdr:colOff>895350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57150"/>
          <a:ext cx="390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247650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0"/>
          <a:ext cx="6429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38100</xdr:rowOff>
    </xdr:from>
    <xdr:to>
      <xdr:col>6</xdr:col>
      <xdr:colOff>657225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38100"/>
          <a:ext cx="4953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95250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0"/>
          <a:ext cx="6038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</xdr:rowOff>
    </xdr:from>
    <xdr:to>
      <xdr:col>6</xdr:col>
      <xdr:colOff>590550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525"/>
          <a:ext cx="6067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0</xdr:row>
      <xdr:rowOff>95250</xdr:rowOff>
    </xdr:from>
    <xdr:to>
      <xdr:col>6</xdr:col>
      <xdr:colOff>1343025</xdr:colOff>
      <xdr:row>3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95250"/>
          <a:ext cx="428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485775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105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0</xdr:row>
      <xdr:rowOff>38100</xdr:rowOff>
    </xdr:from>
    <xdr:to>
      <xdr:col>11</xdr:col>
      <xdr:colOff>95250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38100"/>
          <a:ext cx="4476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0</xdr:row>
      <xdr:rowOff>66675</xdr:rowOff>
    </xdr:from>
    <xdr:to>
      <xdr:col>9</xdr:col>
      <xdr:colOff>914400</xdr:colOff>
      <xdr:row>0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66675"/>
          <a:ext cx="447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38100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0"/>
          <a:ext cx="6048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66675</xdr:rowOff>
    </xdr:from>
    <xdr:to>
      <xdr:col>9</xdr:col>
      <xdr:colOff>619125</xdr:colOff>
      <xdr:row>2</xdr:row>
      <xdr:rowOff>38100</xdr:rowOff>
    </xdr:to>
    <xdr:pic>
      <xdr:nvPicPr>
        <xdr:cNvPr id="3" name="Picture 2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66675"/>
          <a:ext cx="3524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6</xdr:col>
      <xdr:colOff>971550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762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1095375</xdr:colOff>
      <xdr:row>0</xdr:row>
      <xdr:rowOff>28575</xdr:rowOff>
    </xdr:from>
    <xdr:to>
      <xdr:col>7</xdr:col>
      <xdr:colOff>76200</xdr:colOff>
      <xdr:row>2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28575"/>
          <a:ext cx="4381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7</xdr:col>
      <xdr:colOff>876300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562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1114425</xdr:colOff>
      <xdr:row>0</xdr:row>
      <xdr:rowOff>66675</xdr:rowOff>
    </xdr:from>
    <xdr:to>
      <xdr:col>8</xdr:col>
      <xdr:colOff>514350</xdr:colOff>
      <xdr:row>2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6675"/>
          <a:ext cx="5143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590550</xdr:colOff>
      <xdr:row>35</xdr:row>
      <xdr:rowOff>161925</xdr:rowOff>
    </xdr:from>
    <xdr:to>
      <xdr:col>10</xdr:col>
      <xdr:colOff>647700</xdr:colOff>
      <xdr:row>46</xdr:row>
      <xdr:rowOff>104775</xdr:rowOff>
    </xdr:to>
    <xdr:graphicFrame>
      <xdr:nvGraphicFramePr>
        <xdr:cNvPr id="3" name="14 Gráfico"/>
        <xdr:cNvGraphicFramePr/>
      </xdr:nvGraphicFramePr>
      <xdr:xfrm>
        <a:off x="6286500" y="8667750"/>
        <a:ext cx="45148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238125</xdr:colOff>
      <xdr:row>8</xdr:row>
      <xdr:rowOff>161925</xdr:rowOff>
    </xdr:from>
    <xdr:to>
      <xdr:col>3</xdr:col>
      <xdr:colOff>962025</xdr:colOff>
      <xdr:row>18</xdr:row>
      <xdr:rowOff>19050</xdr:rowOff>
    </xdr:to>
    <xdr:graphicFrame>
      <xdr:nvGraphicFramePr>
        <xdr:cNvPr id="4" name="10 Gráfico"/>
        <xdr:cNvGraphicFramePr/>
      </xdr:nvGraphicFramePr>
      <xdr:xfrm>
        <a:off x="361950" y="1981200"/>
        <a:ext cx="295275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95250</xdr:colOff>
      <xdr:row>8</xdr:row>
      <xdr:rowOff>123825</xdr:rowOff>
    </xdr:from>
    <xdr:to>
      <xdr:col>7</xdr:col>
      <xdr:colOff>66675</xdr:colOff>
      <xdr:row>17</xdr:row>
      <xdr:rowOff>66675</xdr:rowOff>
    </xdr:to>
    <xdr:graphicFrame>
      <xdr:nvGraphicFramePr>
        <xdr:cNvPr id="5" name="11 Gráfico"/>
        <xdr:cNvGraphicFramePr/>
      </xdr:nvGraphicFramePr>
      <xdr:xfrm>
        <a:off x="3562350" y="1943100"/>
        <a:ext cx="33147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685800</xdr:colOff>
      <xdr:row>8</xdr:row>
      <xdr:rowOff>95250</xdr:rowOff>
    </xdr:from>
    <xdr:to>
      <xdr:col>10</xdr:col>
      <xdr:colOff>1000125</xdr:colOff>
      <xdr:row>19</xdr:row>
      <xdr:rowOff>0</xdr:rowOff>
    </xdr:to>
    <xdr:graphicFrame>
      <xdr:nvGraphicFramePr>
        <xdr:cNvPr id="6" name="12 Gráfico"/>
        <xdr:cNvGraphicFramePr/>
      </xdr:nvGraphicFramePr>
      <xdr:xfrm>
        <a:off x="7496175" y="1914525"/>
        <a:ext cx="365760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838200</xdr:colOff>
      <xdr:row>21</xdr:row>
      <xdr:rowOff>142875</xdr:rowOff>
    </xdr:from>
    <xdr:to>
      <xdr:col>5</xdr:col>
      <xdr:colOff>47625</xdr:colOff>
      <xdr:row>31</xdr:row>
      <xdr:rowOff>142875</xdr:rowOff>
    </xdr:to>
    <xdr:graphicFrame>
      <xdr:nvGraphicFramePr>
        <xdr:cNvPr id="7" name="13 Gráfico"/>
        <xdr:cNvGraphicFramePr/>
      </xdr:nvGraphicFramePr>
      <xdr:xfrm>
        <a:off x="962025" y="5181600"/>
        <a:ext cx="3667125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504825</xdr:colOff>
      <xdr:row>21</xdr:row>
      <xdr:rowOff>171450</xdr:rowOff>
    </xdr:from>
    <xdr:to>
      <xdr:col>9</xdr:col>
      <xdr:colOff>1104900</xdr:colOff>
      <xdr:row>31</xdr:row>
      <xdr:rowOff>180975</xdr:rowOff>
    </xdr:to>
    <xdr:graphicFrame>
      <xdr:nvGraphicFramePr>
        <xdr:cNvPr id="8" name="14 Gráfico"/>
        <xdr:cNvGraphicFramePr/>
      </xdr:nvGraphicFramePr>
      <xdr:xfrm>
        <a:off x="6200775" y="5210175"/>
        <a:ext cx="3943350" cy="2486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523875</xdr:colOff>
      <xdr:row>35</xdr:row>
      <xdr:rowOff>142875</xdr:rowOff>
    </xdr:from>
    <xdr:to>
      <xdr:col>5</xdr:col>
      <xdr:colOff>733425</xdr:colOff>
      <xdr:row>46</xdr:row>
      <xdr:rowOff>104775</xdr:rowOff>
    </xdr:to>
    <xdr:graphicFrame>
      <xdr:nvGraphicFramePr>
        <xdr:cNvPr id="9" name="13 Gráfico"/>
        <xdr:cNvGraphicFramePr/>
      </xdr:nvGraphicFramePr>
      <xdr:xfrm>
        <a:off x="647700" y="8648700"/>
        <a:ext cx="4667250" cy="2686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4</xdr:row>
      <xdr:rowOff>9525</xdr:rowOff>
    </xdr:from>
    <xdr:to>
      <xdr:col>4</xdr:col>
      <xdr:colOff>1038225</xdr:colOff>
      <xdr:row>5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71525"/>
          <a:ext cx="5334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6</xdr:col>
      <xdr:colOff>247650</xdr:colOff>
      <xdr:row>2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0"/>
          <a:ext cx="7562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</xdr:row>
      <xdr:rowOff>28575</xdr:rowOff>
    </xdr:from>
    <xdr:to>
      <xdr:col>6</xdr:col>
      <xdr:colOff>466725</xdr:colOff>
      <xdr:row>17</xdr:row>
      <xdr:rowOff>9525</xdr:rowOff>
    </xdr:to>
    <xdr:graphicFrame>
      <xdr:nvGraphicFramePr>
        <xdr:cNvPr id="3" name="4 Gráfico"/>
        <xdr:cNvGraphicFramePr/>
      </xdr:nvGraphicFramePr>
      <xdr:xfrm>
        <a:off x="5295900" y="1847850"/>
        <a:ext cx="26765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85725</xdr:rowOff>
    </xdr:from>
    <xdr:to>
      <xdr:col>3</xdr:col>
      <xdr:colOff>1152525</xdr:colOff>
      <xdr:row>3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85725"/>
          <a:ext cx="476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561975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9050"/>
          <a:ext cx="534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695325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77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57150</xdr:rowOff>
    </xdr:from>
    <xdr:to>
      <xdr:col>5</xdr:col>
      <xdr:colOff>19050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57150"/>
          <a:ext cx="5334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485775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59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95250</xdr:rowOff>
    </xdr:from>
    <xdr:to>
      <xdr:col>4</xdr:col>
      <xdr:colOff>1095375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95250"/>
          <a:ext cx="4667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133350</xdr:rowOff>
    </xdr:from>
    <xdr:to>
      <xdr:col>8</xdr:col>
      <xdr:colOff>962025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33350"/>
          <a:ext cx="4191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8</xdr:col>
      <xdr:colOff>371475</xdr:colOff>
      <xdr:row>2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0"/>
          <a:ext cx="6353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219075</xdr:colOff>
      <xdr:row>11</xdr:row>
      <xdr:rowOff>0</xdr:rowOff>
    </xdr:from>
    <xdr:to>
      <xdr:col>20</xdr:col>
      <xdr:colOff>638175</xdr:colOff>
      <xdr:row>29</xdr:row>
      <xdr:rowOff>66675</xdr:rowOff>
    </xdr:to>
    <xdr:graphicFrame>
      <xdr:nvGraphicFramePr>
        <xdr:cNvPr id="3" name="3 Gráfico"/>
        <xdr:cNvGraphicFramePr/>
      </xdr:nvGraphicFramePr>
      <xdr:xfrm>
        <a:off x="10506075" y="2162175"/>
        <a:ext cx="62674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pisconte\Mis%20documentos\FLUJOS-ESTADISTICOS\2000\3%20FLUJO%20AL%2030.09.2000\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pisconte\Mis%20documentos\FLUJOS-ESTADISTICOS\2000\3%20FLUJO%20AL%2030.09.2000\PROYEC%20ANUAL%20Y%20SALDOS%20AL%20300900%20DEX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onsultor\Consultoria%20DNEP%20Walter\Informes%20Pagos\2009\Informe%2011\Trimestre%20III\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73&amp;Itemid=101338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showGridLines="0" tabSelected="1" zoomScale="75" zoomScaleNormal="75" zoomScalePageLayoutView="0" workbookViewId="0" topLeftCell="A1">
      <selection activeCell="A4" sqref="A4"/>
    </sheetView>
  </sheetViews>
  <sheetFormatPr defaultColWidth="11.421875" defaultRowHeight="15"/>
  <cols>
    <col min="1" max="1" width="2.28125" style="230" customWidth="1"/>
    <col min="2" max="2" width="2.8515625" style="230" customWidth="1"/>
    <col min="3" max="3" width="13.140625" style="230" customWidth="1"/>
    <col min="4" max="4" width="4.28125" style="230" customWidth="1"/>
    <col min="5" max="5" width="75.421875" style="230" customWidth="1"/>
    <col min="6" max="16384" width="11.421875" style="230" customWidth="1"/>
  </cols>
  <sheetData>
    <row r="1" s="1" customFormat="1" ht="12.75"/>
    <row r="2" s="1" customFormat="1" ht="12.75">
      <c r="E2" s="229"/>
    </row>
    <row r="3" s="1" customFormat="1" ht="12.75">
      <c r="E3" s="229"/>
    </row>
    <row r="4" s="1" customFormat="1" ht="12.75">
      <c r="E4" s="229"/>
    </row>
    <row r="5" s="1" customFormat="1" ht="12.75"/>
    <row r="6" spans="3:5" s="1" customFormat="1" ht="24.75" customHeight="1">
      <c r="C6" s="945" t="s">
        <v>361</v>
      </c>
      <c r="D6" s="945"/>
      <c r="E6" s="945"/>
    </row>
    <row r="7" spans="3:5" s="1" customFormat="1" ht="24.75" customHeight="1">
      <c r="C7" s="946" t="s">
        <v>467</v>
      </c>
      <c r="D7" s="946"/>
      <c r="E7" s="946"/>
    </row>
    <row r="8" spans="3:5" s="1" customFormat="1" ht="24.75" customHeight="1">
      <c r="C8" s="10"/>
      <c r="D8" s="10"/>
      <c r="E8" s="10"/>
    </row>
    <row r="9" spans="2:5" s="1" customFormat="1" ht="24.75" customHeight="1">
      <c r="B9" s="947" t="s">
        <v>290</v>
      </c>
      <c r="C9" s="947"/>
      <c r="D9" s="947"/>
      <c r="E9" s="947"/>
    </row>
    <row r="10" spans="2:6" s="231" customFormat="1" ht="19.5" customHeight="1">
      <c r="B10" s="343" t="s">
        <v>366</v>
      </c>
      <c r="F10" s="416"/>
    </row>
    <row r="11" spans="2:6" s="231" customFormat="1" ht="19.5" customHeight="1">
      <c r="B11" s="343"/>
      <c r="E11" s="723" t="s">
        <v>395</v>
      </c>
      <c r="F11" s="416"/>
    </row>
    <row r="12" s="231" customFormat="1" ht="19.5" customHeight="1">
      <c r="E12" s="721" t="s">
        <v>322</v>
      </c>
    </row>
    <row r="13" s="231" customFormat="1" ht="19.5" customHeight="1">
      <c r="E13" s="721" t="s">
        <v>323</v>
      </c>
    </row>
    <row r="14" spans="3:5" s="231" customFormat="1" ht="19.5" customHeight="1" hidden="1">
      <c r="C14" s="386" t="s">
        <v>165</v>
      </c>
      <c r="D14" s="232" t="s">
        <v>1</v>
      </c>
      <c r="E14" s="721" t="s">
        <v>47</v>
      </c>
    </row>
    <row r="15" spans="3:5" s="231" customFormat="1" ht="7.5" customHeight="1">
      <c r="C15" s="386"/>
      <c r="D15" s="232"/>
      <c r="E15" s="721"/>
    </row>
    <row r="16" spans="3:5" s="231" customFormat="1" ht="19.5" customHeight="1">
      <c r="C16" s="386" t="s">
        <v>165</v>
      </c>
      <c r="D16" s="232" t="s">
        <v>1</v>
      </c>
      <c r="E16" s="723" t="s">
        <v>356</v>
      </c>
    </row>
    <row r="17" spans="3:5" s="231" customFormat="1" ht="19.5" customHeight="1" hidden="1">
      <c r="C17" s="386" t="s">
        <v>167</v>
      </c>
      <c r="D17" s="232" t="s">
        <v>1</v>
      </c>
      <c r="E17" s="723" t="s">
        <v>327</v>
      </c>
    </row>
    <row r="18" spans="3:5" s="231" customFormat="1" ht="19.5" customHeight="1">
      <c r="C18" s="386" t="s">
        <v>166</v>
      </c>
      <c r="D18" s="232" t="s">
        <v>1</v>
      </c>
      <c r="E18" s="721" t="s">
        <v>402</v>
      </c>
    </row>
    <row r="19" spans="3:9" s="231" customFormat="1" ht="19.5" customHeight="1">
      <c r="C19" s="386" t="s">
        <v>167</v>
      </c>
      <c r="D19" s="232" t="s">
        <v>1</v>
      </c>
      <c r="E19" s="721" t="s">
        <v>63</v>
      </c>
      <c r="I19" s="721"/>
    </row>
    <row r="20" spans="3:5" s="231" customFormat="1" ht="19.5" customHeight="1">
      <c r="C20" s="386" t="s">
        <v>168</v>
      </c>
      <c r="D20" s="232" t="s">
        <v>1</v>
      </c>
      <c r="E20" s="721" t="s">
        <v>482</v>
      </c>
    </row>
    <row r="21" spans="3:5" s="231" customFormat="1" ht="19.5" customHeight="1">
      <c r="C21" s="232"/>
      <c r="D21" s="232"/>
      <c r="E21" s="721"/>
    </row>
    <row r="22" spans="2:3" s="231" customFormat="1" ht="19.5" customHeight="1">
      <c r="B22" s="343" t="s">
        <v>367</v>
      </c>
      <c r="C22" s="232"/>
    </row>
    <row r="23" s="231" customFormat="1" ht="27.75" customHeight="1">
      <c r="C23" s="232" t="s">
        <v>279</v>
      </c>
    </row>
    <row r="24" spans="3:5" s="231" customFormat="1" ht="27.75" customHeight="1" hidden="1">
      <c r="C24" s="386" t="s">
        <v>170</v>
      </c>
      <c r="D24" s="231" t="s">
        <v>1</v>
      </c>
      <c r="E24" s="721" t="s">
        <v>327</v>
      </c>
    </row>
    <row r="25" spans="3:5" s="231" customFormat="1" ht="19.5" customHeight="1" hidden="1">
      <c r="C25" s="386" t="s">
        <v>171</v>
      </c>
      <c r="D25" s="232" t="s">
        <v>1</v>
      </c>
      <c r="E25" s="721" t="s">
        <v>331</v>
      </c>
    </row>
    <row r="26" spans="3:5" s="231" customFormat="1" ht="19.5" customHeight="1" hidden="1">
      <c r="C26" s="386" t="s">
        <v>172</v>
      </c>
      <c r="D26" s="232" t="s">
        <v>1</v>
      </c>
      <c r="E26" s="724" t="s">
        <v>288</v>
      </c>
    </row>
    <row r="27" spans="3:5" s="231" customFormat="1" ht="19.5" customHeight="1" hidden="1">
      <c r="C27" s="386" t="s">
        <v>173</v>
      </c>
      <c r="D27" s="232" t="s">
        <v>1</v>
      </c>
      <c r="E27" s="721" t="s">
        <v>60</v>
      </c>
    </row>
    <row r="28" spans="3:5" s="231" customFormat="1" ht="19.5" customHeight="1">
      <c r="C28" s="386" t="s">
        <v>169</v>
      </c>
      <c r="D28" s="232" t="s">
        <v>1</v>
      </c>
      <c r="E28" s="723" t="s">
        <v>70</v>
      </c>
    </row>
    <row r="29" spans="3:5" s="231" customFormat="1" ht="19.5" customHeight="1">
      <c r="C29" s="386" t="s">
        <v>170</v>
      </c>
      <c r="D29" s="232" t="s">
        <v>1</v>
      </c>
      <c r="E29" s="723" t="s">
        <v>285</v>
      </c>
    </row>
    <row r="30" spans="3:5" s="231" customFormat="1" ht="19.5" customHeight="1">
      <c r="C30" s="232"/>
      <c r="D30" s="232"/>
      <c r="E30" s="721"/>
    </row>
    <row r="31" spans="3:5" s="356" customFormat="1" ht="30" customHeight="1">
      <c r="C31" s="357" t="s">
        <v>280</v>
      </c>
      <c r="D31" s="357"/>
      <c r="E31" s="722"/>
    </row>
    <row r="32" spans="3:5" s="231" customFormat="1" ht="19.5" customHeight="1">
      <c r="C32" s="386" t="s">
        <v>171</v>
      </c>
      <c r="D32" s="232" t="s">
        <v>1</v>
      </c>
      <c r="E32" s="721" t="s">
        <v>493</v>
      </c>
    </row>
    <row r="33" spans="3:5" s="231" customFormat="1" ht="19.5" customHeight="1">
      <c r="C33" s="386" t="s">
        <v>172</v>
      </c>
      <c r="D33" s="232" t="s">
        <v>1</v>
      </c>
      <c r="E33" s="721" t="s">
        <v>494</v>
      </c>
    </row>
    <row r="34" spans="3:5" s="231" customFormat="1" ht="19.5" customHeight="1">
      <c r="C34" s="232"/>
      <c r="D34" s="232"/>
      <c r="E34" s="721"/>
    </row>
    <row r="35" spans="3:5" s="231" customFormat="1" ht="27" customHeight="1">
      <c r="C35" s="357" t="s">
        <v>281</v>
      </c>
      <c r="D35" s="232"/>
      <c r="E35" s="721"/>
    </row>
    <row r="36" spans="3:5" s="231" customFormat="1" ht="19.5" customHeight="1">
      <c r="C36" s="386" t="s">
        <v>173</v>
      </c>
      <c r="D36" s="232" t="s">
        <v>1</v>
      </c>
      <c r="E36" s="721" t="s">
        <v>506</v>
      </c>
    </row>
    <row r="37" spans="3:5" s="231" customFormat="1" ht="19.5" customHeight="1" hidden="1">
      <c r="C37" s="386" t="s">
        <v>175</v>
      </c>
      <c r="D37" s="232" t="s">
        <v>1</v>
      </c>
      <c r="E37" s="721" t="s">
        <v>286</v>
      </c>
    </row>
    <row r="38" spans="3:5" s="231" customFormat="1" ht="19.5" customHeight="1">
      <c r="C38" s="232"/>
      <c r="D38" s="232"/>
      <c r="E38" s="721"/>
    </row>
    <row r="39" spans="3:5" s="231" customFormat="1" ht="19.5" customHeight="1">
      <c r="C39" s="232" t="s">
        <v>438</v>
      </c>
      <c r="D39" s="232"/>
      <c r="E39" s="721"/>
    </row>
    <row r="40" spans="3:5" s="231" customFormat="1" ht="19.5" customHeight="1">
      <c r="C40" s="386" t="s">
        <v>174</v>
      </c>
      <c r="D40" s="232" t="s">
        <v>1</v>
      </c>
      <c r="E40" s="721" t="s">
        <v>60</v>
      </c>
    </row>
    <row r="41" spans="3:5" s="231" customFormat="1" ht="19.5" customHeight="1">
      <c r="C41" s="232"/>
      <c r="D41" s="232"/>
      <c r="E41" s="721"/>
    </row>
    <row r="42" spans="2:3" s="231" customFormat="1" ht="19.5" customHeight="1">
      <c r="B42" s="343" t="s">
        <v>368</v>
      </c>
      <c r="C42" s="232"/>
    </row>
    <row r="43" s="231" customFormat="1" ht="19.5" customHeight="1">
      <c r="C43" s="232" t="s">
        <v>279</v>
      </c>
    </row>
    <row r="44" spans="3:5" s="231" customFormat="1" ht="19.5" customHeight="1" hidden="1">
      <c r="C44" s="386" t="s">
        <v>181</v>
      </c>
      <c r="D44" s="232" t="s">
        <v>1</v>
      </c>
      <c r="E44" s="721" t="s">
        <v>287</v>
      </c>
    </row>
    <row r="45" spans="3:5" s="231" customFormat="1" ht="19.5" customHeight="1">
      <c r="C45" s="386" t="s">
        <v>175</v>
      </c>
      <c r="D45" s="232" t="s">
        <v>1</v>
      </c>
      <c r="E45" s="721" t="s">
        <v>507</v>
      </c>
    </row>
    <row r="46" spans="3:5" s="231" customFormat="1" ht="19.5" customHeight="1">
      <c r="C46" s="386" t="s">
        <v>176</v>
      </c>
      <c r="D46" s="232" t="s">
        <v>1</v>
      </c>
      <c r="E46" s="721" t="s">
        <v>403</v>
      </c>
    </row>
    <row r="47" spans="3:5" s="231" customFormat="1" ht="19.5" customHeight="1">
      <c r="C47" s="232"/>
      <c r="D47" s="232"/>
      <c r="E47" s="721"/>
    </row>
    <row r="48" spans="3:5" s="231" customFormat="1" ht="19.5" customHeight="1">
      <c r="C48" s="232" t="s">
        <v>280</v>
      </c>
      <c r="D48" s="232"/>
      <c r="E48" s="721"/>
    </row>
    <row r="49" spans="3:5" s="231" customFormat="1" ht="19.5" customHeight="1">
      <c r="C49" s="386" t="s">
        <v>177</v>
      </c>
      <c r="D49" s="232" t="s">
        <v>1</v>
      </c>
      <c r="E49" s="721" t="s">
        <v>493</v>
      </c>
    </row>
    <row r="50" spans="3:5" s="231" customFormat="1" ht="19.5" customHeight="1">
      <c r="C50" s="232"/>
      <c r="D50" s="232"/>
      <c r="E50" s="721"/>
    </row>
    <row r="51" spans="3:5" s="231" customFormat="1" ht="19.5" customHeight="1">
      <c r="C51" s="232" t="s">
        <v>281</v>
      </c>
      <c r="D51" s="232"/>
      <c r="E51" s="721"/>
    </row>
    <row r="52" spans="3:5" s="231" customFormat="1" ht="19.5" customHeight="1">
      <c r="C52" s="386" t="s">
        <v>178</v>
      </c>
      <c r="D52" s="232" t="s">
        <v>1</v>
      </c>
      <c r="E52" s="721" t="s">
        <v>506</v>
      </c>
    </row>
    <row r="53" spans="3:5" s="231" customFormat="1" ht="19.5" customHeight="1">
      <c r="C53" s="386" t="s">
        <v>179</v>
      </c>
      <c r="D53" s="232" t="s">
        <v>1</v>
      </c>
      <c r="E53" s="721" t="s">
        <v>492</v>
      </c>
    </row>
    <row r="54" spans="3:5" s="231" customFormat="1" ht="19.5" customHeight="1">
      <c r="C54" s="232"/>
      <c r="D54" s="232"/>
      <c r="E54" s="721"/>
    </row>
    <row r="55" spans="3:5" s="231" customFormat="1" ht="19.5" customHeight="1" hidden="1">
      <c r="C55" s="232" t="s">
        <v>282</v>
      </c>
      <c r="D55" s="232"/>
      <c r="E55" s="721"/>
    </row>
    <row r="56" spans="3:5" s="231" customFormat="1" ht="19.5" customHeight="1" hidden="1">
      <c r="C56" s="386" t="s">
        <v>180</v>
      </c>
      <c r="D56" s="232" t="s">
        <v>1</v>
      </c>
      <c r="E56" s="720" t="s">
        <v>289</v>
      </c>
    </row>
    <row r="57" spans="3:5" s="231" customFormat="1" ht="19.5" customHeight="1" hidden="1">
      <c r="C57" s="232"/>
      <c r="D57" s="232"/>
      <c r="E57" s="721"/>
    </row>
    <row r="58" spans="3:5" s="231" customFormat="1" ht="19.5" customHeight="1" hidden="1">
      <c r="C58" s="232" t="s">
        <v>283</v>
      </c>
      <c r="D58" s="232"/>
      <c r="E58" s="721"/>
    </row>
    <row r="59" spans="2:5" s="231" customFormat="1" ht="19.5" customHeight="1" hidden="1">
      <c r="B59" s="343"/>
      <c r="C59" s="386" t="s">
        <v>284</v>
      </c>
      <c r="D59" s="232" t="s">
        <v>1</v>
      </c>
      <c r="E59" s="719" t="s">
        <v>60</v>
      </c>
    </row>
    <row r="60" spans="3:5" s="231" customFormat="1" ht="19.5" customHeight="1">
      <c r="C60" s="232"/>
      <c r="D60" s="232"/>
      <c r="E60" s="721"/>
    </row>
    <row r="61" spans="3:5" s="231" customFormat="1" ht="19.5" customHeight="1">
      <c r="C61" s="232"/>
      <c r="D61" s="232"/>
      <c r="E61" s="721"/>
    </row>
    <row r="62" spans="3:5" s="231" customFormat="1" ht="19.5" customHeight="1">
      <c r="C62" s="232"/>
      <c r="D62" s="232"/>
      <c r="E62" s="721"/>
    </row>
    <row r="63" spans="3:5" s="231" customFormat="1" ht="19.5" customHeight="1">
      <c r="C63" s="232"/>
      <c r="D63" s="232"/>
      <c r="E63" s="721"/>
    </row>
    <row r="64" spans="3:5" s="231" customFormat="1" ht="19.5" customHeight="1">
      <c r="C64" s="232"/>
      <c r="D64" s="232"/>
      <c r="E64" s="721"/>
    </row>
    <row r="65" spans="3:5" s="231" customFormat="1" ht="19.5" customHeight="1">
      <c r="C65" s="232"/>
      <c r="D65" s="232"/>
      <c r="E65" s="721"/>
    </row>
    <row r="66" spans="3:5" s="231" customFormat="1" ht="19.5" customHeight="1">
      <c r="C66" s="232"/>
      <c r="D66" s="232"/>
      <c r="E66" s="721"/>
    </row>
    <row r="67" spans="3:5" s="231" customFormat="1" ht="19.5" customHeight="1">
      <c r="C67" s="232"/>
      <c r="D67" s="232"/>
      <c r="E67" s="721"/>
    </row>
    <row r="68" spans="3:5" s="231" customFormat="1" ht="19.5" customHeight="1">
      <c r="C68" s="232"/>
      <c r="D68" s="232"/>
      <c r="E68" s="721"/>
    </row>
    <row r="69" spans="3:5" s="231" customFormat="1" ht="19.5" customHeight="1">
      <c r="C69" s="232"/>
      <c r="D69" s="232"/>
      <c r="E69" s="721"/>
    </row>
    <row r="70" spans="3:5" s="231" customFormat="1" ht="19.5" customHeight="1">
      <c r="C70" s="232"/>
      <c r="D70" s="232"/>
      <c r="E70" s="721"/>
    </row>
    <row r="71" spans="3:5" s="231" customFormat="1" ht="19.5" customHeight="1">
      <c r="C71" s="232"/>
      <c r="D71" s="232"/>
      <c r="E71" s="721"/>
    </row>
    <row r="72" spans="3:5" s="231" customFormat="1" ht="19.5" customHeight="1">
      <c r="C72" s="232"/>
      <c r="D72" s="232"/>
      <c r="E72" s="721"/>
    </row>
    <row r="73" spans="3:5" s="231" customFormat="1" ht="19.5" customHeight="1">
      <c r="C73" s="232"/>
      <c r="D73" s="232"/>
      <c r="E73" s="721"/>
    </row>
    <row r="74" spans="3:5" s="231" customFormat="1" ht="19.5" customHeight="1">
      <c r="C74" s="232"/>
      <c r="D74" s="232"/>
      <c r="E74" s="721"/>
    </row>
    <row r="75" spans="3:5" s="231" customFormat="1" ht="19.5" customHeight="1">
      <c r="C75" s="232"/>
      <c r="D75" s="232"/>
      <c r="E75" s="721"/>
    </row>
    <row r="76" spans="3:5" s="231" customFormat="1" ht="19.5" customHeight="1">
      <c r="C76" s="232"/>
      <c r="D76" s="232"/>
      <c r="E76" s="721"/>
    </row>
    <row r="77" spans="3:5" s="231" customFormat="1" ht="19.5" customHeight="1">
      <c r="C77" s="232"/>
      <c r="D77" s="232"/>
      <c r="E77" s="721"/>
    </row>
    <row r="78" spans="3:5" s="231" customFormat="1" ht="19.5" customHeight="1">
      <c r="C78" s="232"/>
      <c r="D78" s="232"/>
      <c r="E78" s="721"/>
    </row>
    <row r="79" spans="3:5" s="231" customFormat="1" ht="19.5" customHeight="1">
      <c r="C79" s="232"/>
      <c r="D79" s="232"/>
      <c r="E79" s="721"/>
    </row>
    <row r="80" spans="3:5" s="231" customFormat="1" ht="19.5" customHeight="1">
      <c r="C80" s="232"/>
      <c r="D80" s="232"/>
      <c r="E80" s="721"/>
    </row>
    <row r="81" spans="3:5" s="231" customFormat="1" ht="19.5" customHeight="1">
      <c r="C81" s="232"/>
      <c r="D81" s="232"/>
      <c r="E81" s="721"/>
    </row>
    <row r="82" spans="3:5" s="231" customFormat="1" ht="19.5" customHeight="1">
      <c r="C82" s="232"/>
      <c r="D82" s="232"/>
      <c r="E82" s="721"/>
    </row>
    <row r="83" spans="3:5" s="231" customFormat="1" ht="19.5" customHeight="1">
      <c r="C83" s="232"/>
      <c r="D83" s="232"/>
      <c r="E83" s="721"/>
    </row>
    <row r="84" spans="3:5" s="231" customFormat="1" ht="19.5" customHeight="1">
      <c r="C84" s="232"/>
      <c r="D84" s="232"/>
      <c r="E84" s="721"/>
    </row>
    <row r="85" spans="3:5" s="231" customFormat="1" ht="19.5" customHeight="1">
      <c r="C85" s="232"/>
      <c r="D85" s="232"/>
      <c r="E85" s="721"/>
    </row>
    <row r="86" spans="3:5" s="231" customFormat="1" ht="19.5" customHeight="1">
      <c r="C86" s="232"/>
      <c r="D86" s="232"/>
      <c r="E86" s="721"/>
    </row>
    <row r="87" spans="3:5" s="231" customFormat="1" ht="19.5" customHeight="1">
      <c r="C87" s="232"/>
      <c r="D87" s="232"/>
      <c r="E87" s="721"/>
    </row>
    <row r="88" spans="3:5" s="231" customFormat="1" ht="19.5" customHeight="1">
      <c r="C88" s="232"/>
      <c r="D88" s="232"/>
      <c r="E88" s="721"/>
    </row>
    <row r="89" spans="3:5" s="231" customFormat="1" ht="19.5" customHeight="1">
      <c r="C89" s="232"/>
      <c r="D89" s="232"/>
      <c r="E89" s="721"/>
    </row>
    <row r="90" spans="3:5" s="231" customFormat="1" ht="19.5" customHeight="1">
      <c r="C90" s="232"/>
      <c r="D90" s="232"/>
      <c r="E90" s="721"/>
    </row>
    <row r="91" spans="3:5" s="231" customFormat="1" ht="19.5" customHeight="1">
      <c r="C91" s="232"/>
      <c r="D91" s="232"/>
      <c r="E91" s="721"/>
    </row>
    <row r="92" spans="3:5" s="231" customFormat="1" ht="19.5" customHeight="1">
      <c r="C92" s="232"/>
      <c r="D92" s="232"/>
      <c r="E92" s="721"/>
    </row>
    <row r="93" spans="3:5" s="231" customFormat="1" ht="19.5" customHeight="1">
      <c r="C93" s="232"/>
      <c r="D93" s="232"/>
      <c r="E93" s="721"/>
    </row>
    <row r="94" spans="3:5" s="231" customFormat="1" ht="19.5" customHeight="1">
      <c r="C94" s="232"/>
      <c r="D94" s="232"/>
      <c r="E94" s="721"/>
    </row>
    <row r="95" spans="3:5" s="231" customFormat="1" ht="19.5" customHeight="1">
      <c r="C95" s="232"/>
      <c r="D95" s="232"/>
      <c r="E95" s="721"/>
    </row>
    <row r="96" spans="3:5" s="231" customFormat="1" ht="19.5" customHeight="1">
      <c r="C96" s="232"/>
      <c r="D96" s="232"/>
      <c r="E96" s="721"/>
    </row>
    <row r="97" spans="3:5" s="231" customFormat="1" ht="19.5" customHeight="1">
      <c r="C97" s="232"/>
      <c r="D97" s="232"/>
      <c r="E97" s="721"/>
    </row>
    <row r="98" spans="3:5" s="231" customFormat="1" ht="19.5" customHeight="1">
      <c r="C98" s="232"/>
      <c r="D98" s="232"/>
      <c r="E98" s="721"/>
    </row>
    <row r="99" s="231" customFormat="1" ht="19.5" customHeight="1"/>
    <row r="100" s="231" customFormat="1" ht="14.25"/>
    <row r="101" s="231" customFormat="1" ht="14.25"/>
    <row r="102" s="231" customFormat="1" ht="14.25"/>
    <row r="103" s="231" customFormat="1" ht="14.25"/>
    <row r="104" s="231" customFormat="1" ht="14.25"/>
    <row r="105" s="231" customFormat="1" ht="14.25"/>
    <row r="106" s="231" customFormat="1" ht="14.25"/>
    <row r="107" s="231" customFormat="1" ht="14.25"/>
    <row r="108" s="231" customFormat="1" ht="14.25"/>
    <row r="109" s="231" customFormat="1" ht="14.25"/>
    <row r="110" s="231" customFormat="1" ht="14.25"/>
    <row r="111" s="231" customFormat="1" ht="14.25"/>
    <row r="112" s="231" customFormat="1" ht="14.25"/>
    <row r="113" s="231" customFormat="1" ht="14.25"/>
    <row r="114" s="231" customFormat="1" ht="14.25"/>
    <row r="115" s="231" customFormat="1" ht="14.25"/>
    <row r="116" s="231" customFormat="1" ht="14.25"/>
    <row r="117" s="231" customFormat="1" ht="14.25"/>
    <row r="118" s="231" customFormat="1" ht="14.25"/>
    <row r="119" s="231" customFormat="1" ht="14.25"/>
  </sheetData>
  <sheetProtection/>
  <mergeCells count="3">
    <mergeCell ref="C6:E6"/>
    <mergeCell ref="C7:E7"/>
    <mergeCell ref="B9:E9"/>
  </mergeCells>
  <hyperlinks>
    <hyperlink ref="E32" location="'DE-SAtend-FF'!A1" display="Servicio Atendido por Fuente de Financiamiento Ene. - Jun. 2012"/>
    <hyperlink ref="E33" location="'DE-SA-SectorI'!A1" display="Servicio Atendido por Sector Institucional Ene. - Jun. 2012"/>
    <hyperlink ref="E36" location="'DE-Proy-Mens-FF'!A1" display="Mensual por Fuentes de Financiamiento Julio - Dic 2012"/>
    <hyperlink ref="E37" location="'DE-Proy-Anual-FF'!A1" display="Anual por Fuentes de Financiamiento: Periodo 2013-2050 "/>
    <hyperlink ref="E40" location="'DE-Desembolsos'!A1" display="Por Fuente de Financiamiento"/>
    <hyperlink ref="E13" location="resumen_graficos!A1" display="Gráfico"/>
    <hyperlink ref="E12" location="resumen_total!A1" display="RESUMEN DE LA DEUDA PÚBLICA "/>
    <hyperlink ref="E45" location="'DI-Moneda'!A1" display="Por Monedas"/>
    <hyperlink ref="E46" location="'DI-Tasa'!A1" display="Por Tasa"/>
    <hyperlink ref="E49" location="'DI-SA-Mensual'!A1" display="Servicio Atendido por Fuente de Financiamiento Ene. - Jun. 2012"/>
    <hyperlink ref="E52" location="'DI-Proy-Mensual'!A1" display="Mensual por Fuentes de Financiamiento Julio - Dic 2012"/>
    <hyperlink ref="E53" location="'DI-Proy-Anual'!A1" display="Servicio Anual - Periodo: 2013-2046"/>
    <hyperlink ref="E44" location="'DI-Tipo SectorI-Acreed'!Área_de_impresión" display="POR TIPO DE DEUDA SECTOR INSTITUCIONAL Y ACREEDOR "/>
    <hyperlink ref="E56" location="'DI-Concertac'!A1" display="De Mediano y Largo Plazo"/>
    <hyperlink ref="E18" location="'DP-Total Moneda'!A1" display="DEUDA POR MONEDA"/>
    <hyperlink ref="E19" location="'DP-Total Tasas'!A1" display="DEUDA POR TIPO DE TASA"/>
    <hyperlink ref="E24" location="'DE-Instrum.'!A1" display="POR TIPO DE INSTRUMENTO"/>
    <hyperlink ref="E27" location="'DE-FteFto'!A1" display="POR FUENTE DE FINANCIAMIENTO"/>
    <hyperlink ref="E26" location="'DE-Tasa'!A1" display="POR TASA"/>
    <hyperlink ref="E25" location="'DE-Moneda'!A1" display="POR MONEDA"/>
    <hyperlink ref="E29" location="'DE-Paises'!A1" display="POR PAISES"/>
    <hyperlink ref="E59" location="'DI-Desembolsos'!A1" display="POR FUENTE DE FINANCIAMIENTO"/>
    <hyperlink ref="E11" location="Portada!A1" display="PORTADA"/>
    <hyperlink ref="E16" location="'DGN-Total-Tipo-Instru'!A1" display="POR TIPO DE DEUDA E INSTRUMENTO "/>
    <hyperlink ref="E17" location="'DGN-Total Instrum'!A1" display="POR TIPO DE INSTRUMENTO"/>
    <hyperlink ref="E28" location="'DE-Acreed'!A1" display="POR ACREEDORES"/>
    <hyperlink ref="E20" location="'DP - Proy Serv'!A1" display="SERVICIO PROYECTADO POR TIPO DE DEUDA"/>
  </hyperlinks>
  <printOptions horizontalCentered="1"/>
  <pageMargins left="0.31496062992125984" right="0.31496062992125984" top="0.7874015748031497" bottom="0.3937007874015748" header="0.3937007874015748" footer="0.3937007874015748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4:H50"/>
  <sheetViews>
    <sheetView showGridLines="0" zoomScale="80" zoomScaleNormal="80" zoomScalePageLayoutView="0" workbookViewId="0" topLeftCell="A29">
      <selection activeCell="B38" sqref="B38"/>
    </sheetView>
  </sheetViews>
  <sheetFormatPr defaultColWidth="12.57421875" defaultRowHeight="15"/>
  <cols>
    <col min="1" max="1" width="3.421875" style="37" customWidth="1"/>
    <col min="2" max="2" width="76.28125" style="37" customWidth="1"/>
    <col min="3" max="4" width="19.7109375" style="37" customWidth="1"/>
    <col min="5" max="5" width="12.57421875" style="37" customWidth="1"/>
    <col min="6" max="7" width="12.57421875" style="82" customWidth="1"/>
    <col min="8" max="10" width="12.57421875" style="37" customWidth="1"/>
    <col min="11" max="16384" width="12.57421875" style="37" customWidth="1"/>
  </cols>
  <sheetData>
    <row r="1" ht="15.75"/>
    <row r="2" ht="15.75"/>
    <row r="3" ht="15.75"/>
    <row r="4" spans="2:4" ht="18" customHeight="1">
      <c r="B4" s="67"/>
      <c r="C4" s="74"/>
      <c r="D4" s="74"/>
    </row>
    <row r="5" spans="2:4" ht="18">
      <c r="B5" s="36" t="s">
        <v>58</v>
      </c>
      <c r="C5" s="74"/>
      <c r="D5" s="74"/>
    </row>
    <row r="6" spans="2:4" ht="20.25">
      <c r="B6" s="38" t="s">
        <v>372</v>
      </c>
      <c r="C6" s="70"/>
      <c r="D6" s="70"/>
    </row>
    <row r="7" spans="2:7" s="44" customFormat="1" ht="15.75">
      <c r="B7" s="421" t="s">
        <v>289</v>
      </c>
      <c r="C7" s="421"/>
      <c r="D7" s="421"/>
      <c r="F7" s="587"/>
      <c r="G7" s="587"/>
    </row>
    <row r="8" spans="2:7" s="44" customFormat="1" ht="15.75">
      <c r="B8" s="421" t="s">
        <v>70</v>
      </c>
      <c r="C8" s="421"/>
      <c r="D8" s="421"/>
      <c r="F8" s="87">
        <v>0.383141762452</v>
      </c>
      <c r="G8" s="587"/>
    </row>
    <row r="9" spans="2:3" ht="7.5" customHeight="1">
      <c r="B9" s="72"/>
      <c r="C9" s="84"/>
    </row>
    <row r="10" spans="2:3" ht="17.25" customHeight="1" hidden="1">
      <c r="B10" s="72"/>
      <c r="C10" s="84"/>
    </row>
    <row r="11" spans="2:4" ht="7.5" customHeight="1">
      <c r="B11" s="72"/>
      <c r="C11" s="84"/>
      <c r="D11" s="84"/>
    </row>
    <row r="12" spans="2:7" ht="18.75" customHeight="1">
      <c r="B12" s="909" t="s">
        <v>511</v>
      </c>
      <c r="C12" s="912" t="s">
        <v>439</v>
      </c>
      <c r="D12" s="913"/>
      <c r="G12" s="83" t="s">
        <v>56</v>
      </c>
    </row>
    <row r="13" spans="2:7" ht="18" customHeight="1">
      <c r="B13" s="910"/>
      <c r="C13" s="941" t="s">
        <v>476</v>
      </c>
      <c r="D13" s="943" t="s">
        <v>477</v>
      </c>
      <c r="G13" s="83"/>
    </row>
    <row r="14" spans="2:7" ht="18" customHeight="1">
      <c r="B14" s="911"/>
      <c r="C14" s="942"/>
      <c r="D14" s="944"/>
      <c r="G14" s="82">
        <v>0.374391613628</v>
      </c>
    </row>
    <row r="15" spans="2:4" ht="12" customHeight="1">
      <c r="B15" s="89"/>
      <c r="C15" s="90"/>
      <c r="D15" s="90"/>
    </row>
    <row r="16" spans="2:8" ht="16.5" customHeight="1">
      <c r="B16" s="91" t="s">
        <v>448</v>
      </c>
      <c r="C16" s="712">
        <v>9479856.1318</v>
      </c>
      <c r="D16" s="712">
        <f>+C16/$F$8</f>
        <v>24742424.50400493</v>
      </c>
      <c r="E16" s="40"/>
      <c r="F16" s="88"/>
      <c r="G16" s="88"/>
      <c r="H16" s="88"/>
    </row>
    <row r="17" spans="2:8" ht="16.5" customHeight="1">
      <c r="B17" s="91" t="s">
        <v>71</v>
      </c>
      <c r="C17" s="712">
        <v>3165561.22614</v>
      </c>
      <c r="D17" s="712">
        <f aca="true" t="shared" si="0" ref="D17:D38">+C17/$F$8</f>
        <v>8262114.800227714</v>
      </c>
      <c r="F17" s="88"/>
      <c r="G17" s="88"/>
      <c r="H17" s="88"/>
    </row>
    <row r="18" spans="2:8" ht="16.5" customHeight="1">
      <c r="B18" s="91" t="s">
        <v>72</v>
      </c>
      <c r="C18" s="712">
        <v>2512367.25567</v>
      </c>
      <c r="D18" s="712">
        <f>+C18/$F$8</f>
        <v>6557278.5373005355</v>
      </c>
      <c r="F18" s="88"/>
      <c r="G18" s="88"/>
      <c r="H18" s="88"/>
    </row>
    <row r="19" spans="2:8" ht="16.5" customHeight="1">
      <c r="B19" s="91" t="s">
        <v>449</v>
      </c>
      <c r="C19" s="712">
        <v>1900214.42348</v>
      </c>
      <c r="D19" s="712">
        <f t="shared" si="0"/>
        <v>4959559.645284189</v>
      </c>
      <c r="F19" s="88"/>
      <c r="G19" s="88"/>
      <c r="H19" s="88"/>
    </row>
    <row r="20" spans="2:8" ht="16.5" customHeight="1">
      <c r="B20" s="91" t="s">
        <v>73</v>
      </c>
      <c r="C20" s="712">
        <v>1488224.04391</v>
      </c>
      <c r="D20" s="712">
        <f t="shared" si="0"/>
        <v>3884264.754606188</v>
      </c>
      <c r="F20" s="88"/>
      <c r="G20" s="88"/>
      <c r="H20" s="88"/>
    </row>
    <row r="21" spans="2:8" ht="16.5" customHeight="1">
      <c r="B21" s="91" t="s">
        <v>74</v>
      </c>
      <c r="C21" s="713">
        <v>543862.47751</v>
      </c>
      <c r="D21" s="713">
        <f t="shared" si="0"/>
        <v>1419481.0663014974</v>
      </c>
      <c r="F21" s="88"/>
      <c r="G21" s="88"/>
      <c r="H21" s="88"/>
    </row>
    <row r="22" spans="2:8" ht="16.5" customHeight="1">
      <c r="B22" s="91" t="s">
        <v>75</v>
      </c>
      <c r="C22" s="712">
        <v>348958.21802000003</v>
      </c>
      <c r="D22" s="712">
        <f t="shared" si="0"/>
        <v>910780.9490324551</v>
      </c>
      <c r="F22" s="88"/>
      <c r="G22" s="88"/>
      <c r="H22" s="88"/>
    </row>
    <row r="23" spans="2:8" ht="16.5" customHeight="1">
      <c r="B23" s="91" t="s">
        <v>76</v>
      </c>
      <c r="C23" s="712">
        <v>58264.20541</v>
      </c>
      <c r="D23" s="712">
        <f t="shared" si="0"/>
        <v>152069.5761201426</v>
      </c>
      <c r="F23" s="88"/>
      <c r="G23" s="88"/>
      <c r="H23" s="88"/>
    </row>
    <row r="24" spans="2:8" ht="16.5" customHeight="1">
      <c r="B24" s="91" t="s">
        <v>77</v>
      </c>
      <c r="C24" s="712">
        <v>28962.78899</v>
      </c>
      <c r="D24" s="712">
        <f t="shared" si="0"/>
        <v>75592.87926392118</v>
      </c>
      <c r="F24" s="88"/>
      <c r="G24" s="88"/>
      <c r="H24" s="88"/>
    </row>
    <row r="25" spans="2:8" ht="16.5" customHeight="1">
      <c r="B25" s="91" t="s">
        <v>79</v>
      </c>
      <c r="C25" s="712">
        <v>25747.93968</v>
      </c>
      <c r="D25" s="712">
        <f t="shared" si="0"/>
        <v>67202.12256481881</v>
      </c>
      <c r="F25" s="88"/>
      <c r="G25" s="88"/>
      <c r="H25" s="88"/>
    </row>
    <row r="26" spans="2:8" ht="16.5" customHeight="1">
      <c r="B26" s="91" t="s">
        <v>78</v>
      </c>
      <c r="C26" s="712">
        <v>24698.27213</v>
      </c>
      <c r="D26" s="712">
        <f t="shared" si="0"/>
        <v>64462.49025931805</v>
      </c>
      <c r="F26" s="88"/>
      <c r="G26" s="88"/>
      <c r="H26" s="88"/>
    </row>
    <row r="27" spans="2:8" ht="15.75">
      <c r="B27" s="91" t="s">
        <v>80</v>
      </c>
      <c r="C27" s="712">
        <v>19386.15842</v>
      </c>
      <c r="D27" s="712">
        <f t="shared" si="0"/>
        <v>50597.87347621417</v>
      </c>
      <c r="F27" s="88"/>
      <c r="G27" s="88"/>
      <c r="H27" s="88"/>
    </row>
    <row r="28" spans="2:8" ht="15.75">
      <c r="B28" s="91" t="s">
        <v>81</v>
      </c>
      <c r="C28" s="712">
        <v>11224.65694</v>
      </c>
      <c r="D28" s="712">
        <f t="shared" si="0"/>
        <v>29296.354613408206</v>
      </c>
      <c r="F28" s="88"/>
      <c r="G28" s="88"/>
      <c r="H28" s="88"/>
    </row>
    <row r="29" spans="2:8" ht="15.75">
      <c r="B29" s="91" t="s">
        <v>82</v>
      </c>
      <c r="C29" s="712">
        <v>9620.69599</v>
      </c>
      <c r="D29" s="712">
        <f t="shared" si="0"/>
        <v>25110.016533907034</v>
      </c>
      <c r="F29" s="88"/>
      <c r="G29" s="88"/>
      <c r="H29" s="88"/>
    </row>
    <row r="30" spans="2:8" ht="15.75">
      <c r="B30" s="91" t="s">
        <v>84</v>
      </c>
      <c r="C30" s="712">
        <v>5537.3536</v>
      </c>
      <c r="D30" s="712">
        <f t="shared" si="0"/>
        <v>14452.492896004049</v>
      </c>
      <c r="F30" s="88"/>
      <c r="G30" s="88"/>
      <c r="H30" s="88"/>
    </row>
    <row r="31" spans="2:8" ht="15.75">
      <c r="B31" s="91" t="s">
        <v>83</v>
      </c>
      <c r="C31" s="712">
        <v>4650.9057</v>
      </c>
      <c r="D31" s="712">
        <f t="shared" si="0"/>
        <v>12138.8638770034</v>
      </c>
      <c r="F31" s="88"/>
      <c r="G31" s="88"/>
      <c r="H31" s="88"/>
    </row>
    <row r="32" spans="2:8" ht="15.75">
      <c r="B32" s="91" t="s">
        <v>85</v>
      </c>
      <c r="C32" s="712">
        <v>4190.49088</v>
      </c>
      <c r="D32" s="712">
        <f t="shared" si="0"/>
        <v>10937.181196803063</v>
      </c>
      <c r="F32" s="88"/>
      <c r="G32" s="88"/>
      <c r="H32" s="88"/>
    </row>
    <row r="33" spans="2:8" ht="15.75">
      <c r="B33" s="91" t="s">
        <v>450</v>
      </c>
      <c r="C33" s="714">
        <v>2892.74518</v>
      </c>
      <c r="D33" s="714">
        <f t="shared" si="0"/>
        <v>7550.064919802114</v>
      </c>
      <c r="F33" s="88"/>
      <c r="G33" s="88"/>
      <c r="H33" s="88"/>
    </row>
    <row r="34" spans="2:8" ht="15.75">
      <c r="B34" s="91" t="s">
        <v>451</v>
      </c>
      <c r="C34" s="714">
        <v>2289.91353</v>
      </c>
      <c r="D34" s="714">
        <f t="shared" si="0"/>
        <v>5976.6743133016735</v>
      </c>
      <c r="F34" s="88"/>
      <c r="G34" s="88"/>
      <c r="H34" s="88"/>
    </row>
    <row r="35" spans="2:8" ht="15.75">
      <c r="B35" s="91" t="s">
        <v>452</v>
      </c>
      <c r="C35" s="714">
        <v>1791.85</v>
      </c>
      <c r="D35" s="714">
        <f t="shared" si="0"/>
        <v>4676.728500001309</v>
      </c>
      <c r="F35" s="88"/>
      <c r="G35" s="88"/>
      <c r="H35" s="88"/>
    </row>
    <row r="36" spans="2:8" ht="15.75">
      <c r="B36" s="91" t="s">
        <v>453</v>
      </c>
      <c r="C36" s="714">
        <v>1540.55814</v>
      </c>
      <c r="D36" s="714">
        <f t="shared" si="0"/>
        <v>4020.8567454011263</v>
      </c>
      <c r="F36" s="88"/>
      <c r="G36" s="88"/>
      <c r="H36" s="88"/>
    </row>
    <row r="37" spans="2:8" ht="15.75">
      <c r="B37" s="91" t="s">
        <v>454</v>
      </c>
      <c r="C37" s="714">
        <v>1370.55833</v>
      </c>
      <c r="D37" s="714">
        <f t="shared" si="0"/>
        <v>3577.1572413010017</v>
      </c>
      <c r="F37" s="88"/>
      <c r="G37" s="88"/>
      <c r="H37" s="88"/>
    </row>
    <row r="38" spans="2:4" ht="15.75">
      <c r="B38" s="91" t="s">
        <v>86</v>
      </c>
      <c r="C38" s="714">
        <v>496.54785</v>
      </c>
      <c r="D38" s="714">
        <f t="shared" si="0"/>
        <v>1295.989888500363</v>
      </c>
    </row>
    <row r="39" spans="2:4" ht="12" customHeight="1">
      <c r="B39" s="92"/>
      <c r="C39" s="715"/>
      <c r="D39" s="715"/>
    </row>
    <row r="40" spans="2:4" ht="15" customHeight="1">
      <c r="B40" s="914" t="s">
        <v>62</v>
      </c>
      <c r="C40" s="906">
        <f>SUM(C16:C40)</f>
        <v>19641709.417299997</v>
      </c>
      <c r="D40" s="906">
        <f>SUM(D16:D38)</f>
        <v>51264861.57916735</v>
      </c>
    </row>
    <row r="41" spans="2:5" ht="15" customHeight="1">
      <c r="B41" s="915"/>
      <c r="C41" s="907"/>
      <c r="D41" s="907"/>
      <c r="E41" s="93"/>
    </row>
    <row r="42" spans="2:4" ht="9.75" customHeight="1">
      <c r="B42" s="44"/>
      <c r="C42" s="44"/>
      <c r="D42" s="44"/>
    </row>
    <row r="43" spans="2:7" s="42" customFormat="1" ht="16.5">
      <c r="B43" s="383" t="s">
        <v>457</v>
      </c>
      <c r="C43" s="94"/>
      <c r="D43" s="94"/>
      <c r="F43" s="95"/>
      <c r="G43" s="95"/>
    </row>
    <row r="44" spans="2:7" s="42" customFormat="1" ht="16.5" customHeight="1" hidden="1">
      <c r="B44" s="47" t="s">
        <v>68</v>
      </c>
      <c r="C44" s="96"/>
      <c r="D44" s="96"/>
      <c r="F44" s="95"/>
      <c r="G44" s="95"/>
    </row>
    <row r="45" spans="2:7" s="42" customFormat="1" ht="12" customHeight="1">
      <c r="B45" s="47"/>
      <c r="C45" s="41"/>
      <c r="D45" s="41"/>
      <c r="F45" s="95"/>
      <c r="G45" s="95"/>
    </row>
    <row r="46" spans="2:7" s="42" customFormat="1" ht="14.25">
      <c r="B46" s="49"/>
      <c r="C46" s="97"/>
      <c r="D46" s="97"/>
      <c r="F46" s="95"/>
      <c r="G46" s="95"/>
    </row>
    <row r="47" spans="2:7" s="42" customFormat="1" ht="14.25">
      <c r="B47" s="49"/>
      <c r="C47" s="86"/>
      <c r="D47" s="86"/>
      <c r="F47" s="95"/>
      <c r="G47" s="95"/>
    </row>
    <row r="48" ht="15.75">
      <c r="B48" s="98"/>
    </row>
    <row r="49" ht="15.75">
      <c r="B49" s="98"/>
    </row>
    <row r="50" ht="15.75">
      <c r="B50" s="99"/>
    </row>
  </sheetData>
  <sheetProtection/>
  <mergeCells count="7">
    <mergeCell ref="B40:B41"/>
    <mergeCell ref="C40:C41"/>
    <mergeCell ref="D40:D41"/>
    <mergeCell ref="B12:B14"/>
    <mergeCell ref="C12:D12"/>
    <mergeCell ref="C13:C14"/>
    <mergeCell ref="D13:D14"/>
  </mergeCells>
  <printOptions horizontalCentered="1"/>
  <pageMargins left="0.4724409448818898" right="0.31496062992125984" top="1.1811023622047245" bottom="0" header="0" footer="0"/>
  <pageSetup fitToHeight="0" horizontalDpi="600" verticalDpi="600" orientation="portrait" paperSize="9" scale="70" r:id="rId2"/>
  <headerFooter alignWithMargins="0">
    <oddFooter>&amp;C&amp;"Tahoma,Normal"&amp;14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B4:J52"/>
  <sheetViews>
    <sheetView showGridLines="0" zoomScale="80" zoomScaleNormal="80" zoomScalePageLayoutView="0" workbookViewId="0" topLeftCell="A1">
      <selection activeCell="F37" sqref="F37"/>
    </sheetView>
  </sheetViews>
  <sheetFormatPr defaultColWidth="12.57421875" defaultRowHeight="15"/>
  <cols>
    <col min="1" max="1" width="2.8515625" style="37" customWidth="1"/>
    <col min="2" max="2" width="52.28125" style="37" customWidth="1"/>
    <col min="3" max="4" width="19.7109375" style="37" customWidth="1"/>
    <col min="5" max="5" width="27.57421875" style="37" customWidth="1"/>
    <col min="6" max="6" width="19.140625" style="82" customWidth="1"/>
    <col min="7" max="8" width="12.57421875" style="82" customWidth="1"/>
    <col min="9" max="16384" width="12.57421875" style="37" customWidth="1"/>
  </cols>
  <sheetData>
    <row r="1" ht="15.75"/>
    <row r="2" ht="15.75"/>
    <row r="3" ht="15.75"/>
    <row r="4" spans="2:4" ht="13.5" customHeight="1">
      <c r="B4" s="67"/>
      <c r="C4" s="74"/>
      <c r="D4" s="74"/>
    </row>
    <row r="5" spans="2:4" ht="18">
      <c r="B5" s="36" t="s">
        <v>398</v>
      </c>
      <c r="C5" s="74"/>
      <c r="D5" s="74"/>
    </row>
    <row r="6" spans="2:4" ht="20.25">
      <c r="B6" s="38" t="s">
        <v>390</v>
      </c>
      <c r="C6" s="70"/>
      <c r="D6" s="70"/>
    </row>
    <row r="7" spans="2:8" s="44" customFormat="1" ht="15.75">
      <c r="B7" s="421" t="s">
        <v>289</v>
      </c>
      <c r="C7" s="421"/>
      <c r="D7" s="421"/>
      <c r="F7" s="87">
        <v>0.383141762452</v>
      </c>
      <c r="G7" s="587"/>
      <c r="H7" s="587"/>
    </row>
    <row r="8" spans="2:8" s="44" customFormat="1" ht="15.75">
      <c r="B8" s="421" t="s">
        <v>88</v>
      </c>
      <c r="C8" s="421"/>
      <c r="D8" s="421"/>
      <c r="F8" s="587"/>
      <c r="G8" s="587"/>
      <c r="H8" s="587"/>
    </row>
    <row r="9" spans="2:4" ht="9" customHeight="1">
      <c r="B9" s="421"/>
      <c r="C9" s="71"/>
      <c r="D9" s="71"/>
    </row>
    <row r="10" spans="2:9" ht="18.75" customHeight="1">
      <c r="B10" s="899" t="s">
        <v>89</v>
      </c>
      <c r="C10" s="899" t="s">
        <v>439</v>
      </c>
      <c r="D10" s="913"/>
      <c r="E10" s="88"/>
      <c r="F10" s="88"/>
      <c r="G10" s="83" t="s">
        <v>56</v>
      </c>
      <c r="H10" s="88"/>
      <c r="I10" s="88"/>
    </row>
    <row r="11" spans="2:9" ht="16.5" customHeight="1">
      <c r="B11" s="900"/>
      <c r="C11" s="941" t="s">
        <v>476</v>
      </c>
      <c r="D11" s="943" t="s">
        <v>477</v>
      </c>
      <c r="E11" s="88"/>
      <c r="F11" s="88"/>
      <c r="G11" s="83"/>
      <c r="H11" s="88"/>
      <c r="I11" s="88"/>
    </row>
    <row r="12" spans="2:9" ht="17.25" customHeight="1">
      <c r="B12" s="901"/>
      <c r="C12" s="942"/>
      <c r="D12" s="944"/>
      <c r="E12" s="88"/>
      <c r="F12" s="88"/>
      <c r="H12" s="88"/>
      <c r="I12" s="88"/>
    </row>
    <row r="13" spans="2:10" ht="12" customHeight="1">
      <c r="B13" s="89"/>
      <c r="C13" s="90"/>
      <c r="D13" s="90"/>
      <c r="E13" s="88"/>
      <c r="F13" s="88"/>
      <c r="G13" s="88"/>
      <c r="H13" s="88"/>
      <c r="I13" s="88"/>
      <c r="J13" s="88"/>
    </row>
    <row r="14" spans="2:10" ht="16.5" customHeight="1">
      <c r="B14" s="379" t="s">
        <v>332</v>
      </c>
      <c r="C14" s="744">
        <v>543862.47751</v>
      </c>
      <c r="D14" s="744">
        <f>+C14/$F$7</f>
        <v>1419481.0663014974</v>
      </c>
      <c r="E14" s="455"/>
      <c r="F14" s="466"/>
      <c r="G14" s="88"/>
      <c r="H14" s="88"/>
      <c r="I14" s="88"/>
      <c r="J14" s="88"/>
    </row>
    <row r="15" spans="2:10" ht="16.5" customHeight="1">
      <c r="B15" s="379" t="s">
        <v>333</v>
      </c>
      <c r="C15" s="744">
        <v>4190.49088</v>
      </c>
      <c r="D15" s="744">
        <f>+C15/$F$7</f>
        <v>10937.181196803063</v>
      </c>
      <c r="E15" s="455"/>
      <c r="F15" s="466"/>
      <c r="G15" s="88"/>
      <c r="H15" s="88"/>
      <c r="I15" s="88"/>
      <c r="J15" s="88"/>
    </row>
    <row r="16" spans="2:10" ht="16.5" customHeight="1" hidden="1">
      <c r="B16" s="379" t="s">
        <v>455</v>
      </c>
      <c r="C16" s="744"/>
      <c r="D16" s="744">
        <f aca="true" t="shared" si="0" ref="D16:D25">+C16/$F$7</f>
        <v>0</v>
      </c>
      <c r="E16" s="455"/>
      <c r="F16" s="466"/>
      <c r="G16" s="88"/>
      <c r="H16" s="88"/>
      <c r="I16" s="88"/>
      <c r="J16" s="88"/>
    </row>
    <row r="17" spans="2:10" ht="16.5" customHeight="1" hidden="1">
      <c r="B17" s="379" t="s">
        <v>456</v>
      </c>
      <c r="C17" s="744"/>
      <c r="D17" s="744">
        <f t="shared" si="0"/>
        <v>0</v>
      </c>
      <c r="E17" s="455"/>
      <c r="F17" s="466"/>
      <c r="G17" s="88"/>
      <c r="H17" s="88"/>
      <c r="I17" s="88"/>
      <c r="J17" s="88"/>
    </row>
    <row r="18" spans="2:10" ht="16.5" customHeight="1">
      <c r="B18" s="379" t="s">
        <v>334</v>
      </c>
      <c r="C18" s="744">
        <v>60301.311400000006</v>
      </c>
      <c r="D18" s="744">
        <f t="shared" si="0"/>
        <v>157386.4227540441</v>
      </c>
      <c r="E18" s="455"/>
      <c r="F18" s="466"/>
      <c r="G18" s="88"/>
      <c r="H18" s="88"/>
      <c r="I18" s="88"/>
      <c r="J18" s="88"/>
    </row>
    <row r="19" spans="2:10" ht="16.5" customHeight="1">
      <c r="B19" s="379" t="s">
        <v>335</v>
      </c>
      <c r="C19" s="744">
        <v>46977.17573</v>
      </c>
      <c r="D19" s="744">
        <f t="shared" si="0"/>
        <v>122610.42865533434</v>
      </c>
      <c r="E19" s="455"/>
      <c r="F19" s="466"/>
      <c r="G19" s="88"/>
      <c r="H19" s="88"/>
      <c r="I19" s="88"/>
      <c r="J19" s="88"/>
    </row>
    <row r="20" spans="2:10" ht="16.5" customHeight="1">
      <c r="B20" s="379" t="s">
        <v>336</v>
      </c>
      <c r="C20" s="744">
        <v>29408.41154</v>
      </c>
      <c r="D20" s="744">
        <f t="shared" si="0"/>
        <v>76755.9541194215</v>
      </c>
      <c r="E20" s="455"/>
      <c r="F20" s="466"/>
      <c r="G20" s="88"/>
      <c r="H20" s="88"/>
      <c r="I20" s="88"/>
      <c r="J20" s="88"/>
    </row>
    <row r="21" spans="2:10" ht="16.5" customHeight="1">
      <c r="B21" s="379" t="s">
        <v>337</v>
      </c>
      <c r="C21" s="744">
        <v>1848406.9188700002</v>
      </c>
      <c r="D21" s="744">
        <f t="shared" si="0"/>
        <v>4824342.0582520515</v>
      </c>
      <c r="E21" s="455"/>
      <c r="F21" s="466"/>
      <c r="G21" s="88"/>
      <c r="H21" s="88"/>
      <c r="I21" s="88"/>
      <c r="J21" s="88"/>
    </row>
    <row r="22" spans="2:10" ht="16.5" customHeight="1">
      <c r="B22" s="379" t="s">
        <v>96</v>
      </c>
      <c r="C22" s="744">
        <v>9479856.1318</v>
      </c>
      <c r="D22" s="744">
        <f t="shared" si="0"/>
        <v>24742424.50400493</v>
      </c>
      <c r="E22" s="455"/>
      <c r="F22" s="466"/>
      <c r="G22" s="88"/>
      <c r="H22" s="88"/>
      <c r="I22" s="88"/>
      <c r="J22" s="88"/>
    </row>
    <row r="23" spans="2:10" ht="16.5" customHeight="1">
      <c r="B23" s="379" t="s">
        <v>463</v>
      </c>
      <c r="C23" s="744">
        <v>7618518.24027</v>
      </c>
      <c r="D23" s="744">
        <f t="shared" si="0"/>
        <v>19884332.60711027</v>
      </c>
      <c r="F23" s="88"/>
      <c r="G23" s="88"/>
      <c r="H23" s="88"/>
      <c r="I23" s="88"/>
      <c r="J23" s="88"/>
    </row>
    <row r="24" spans="2:10" ht="16.5" customHeight="1">
      <c r="B24" s="379" t="s">
        <v>464</v>
      </c>
      <c r="C24" s="744">
        <v>4650.9057</v>
      </c>
      <c r="D24" s="744">
        <f t="shared" si="0"/>
        <v>12138.8638770034</v>
      </c>
      <c r="G24" s="88"/>
      <c r="H24" s="88"/>
      <c r="I24" s="88"/>
      <c r="J24" s="88"/>
    </row>
    <row r="25" spans="2:10" ht="16.5" customHeight="1">
      <c r="B25" s="379" t="s">
        <v>98</v>
      </c>
      <c r="C25" s="744">
        <v>5537.3536</v>
      </c>
      <c r="D25" s="744">
        <f t="shared" si="0"/>
        <v>14452.492896004049</v>
      </c>
      <c r="G25" s="88"/>
      <c r="H25" s="88"/>
      <c r="I25" s="88"/>
      <c r="J25" s="88"/>
    </row>
    <row r="26" spans="2:10" ht="12" customHeight="1">
      <c r="B26" s="100"/>
      <c r="C26" s="744"/>
      <c r="D26" s="744"/>
      <c r="G26" s="88"/>
      <c r="H26" s="88"/>
      <c r="I26" s="88"/>
      <c r="J26" s="88"/>
    </row>
    <row r="27" spans="2:10" ht="15" customHeight="1">
      <c r="B27" s="914" t="s">
        <v>62</v>
      </c>
      <c r="C27" s="908">
        <f>SUM(C14:C25)</f>
        <v>19641709.417299997</v>
      </c>
      <c r="D27" s="908">
        <f>SUM(D14:D25)</f>
        <v>51264861.57916736</v>
      </c>
      <c r="G27" s="88"/>
      <c r="H27" s="88"/>
      <c r="I27" s="88"/>
      <c r="J27" s="88"/>
    </row>
    <row r="28" spans="2:10" ht="15" customHeight="1">
      <c r="B28" s="915"/>
      <c r="C28" s="898"/>
      <c r="D28" s="898"/>
      <c r="G28" s="88"/>
      <c r="H28" s="88"/>
      <c r="I28" s="88"/>
      <c r="J28" s="88"/>
    </row>
    <row r="29" spans="2:4" ht="22.5" customHeight="1">
      <c r="B29" s="383" t="s">
        <v>457</v>
      </c>
      <c r="C29" s="44"/>
      <c r="D29" s="44"/>
    </row>
    <row r="30" spans="2:8" s="48" customFormat="1" ht="12.75">
      <c r="B30" s="467"/>
      <c r="F30" s="103"/>
      <c r="G30" s="103"/>
      <c r="H30" s="103"/>
    </row>
    <row r="31" spans="6:8" s="48" customFormat="1" ht="12.75">
      <c r="F31" s="103"/>
      <c r="G31" s="103"/>
      <c r="H31" s="103"/>
    </row>
    <row r="32" spans="2:8" s="48" customFormat="1" ht="14.25" customHeight="1" hidden="1">
      <c r="B32" s="263" t="s">
        <v>328</v>
      </c>
      <c r="C32" s="101"/>
      <c r="D32" s="101"/>
      <c r="F32" s="103"/>
      <c r="G32" s="103"/>
      <c r="H32" s="103"/>
    </row>
    <row r="33" spans="2:8" s="589" customFormat="1" ht="26.25" customHeight="1">
      <c r="B33" s="38" t="s">
        <v>100</v>
      </c>
      <c r="F33" s="590"/>
      <c r="G33" s="590"/>
      <c r="H33" s="590"/>
    </row>
    <row r="34" ht="9" customHeight="1">
      <c r="B34" s="38"/>
    </row>
    <row r="35" spans="2:4" ht="18.75" customHeight="1">
      <c r="B35" s="899" t="s">
        <v>89</v>
      </c>
      <c r="C35" s="899" t="s">
        <v>439</v>
      </c>
      <c r="D35" s="913"/>
    </row>
    <row r="36" spans="2:4" ht="15.75">
      <c r="B36" s="900"/>
      <c r="C36" s="941" t="s">
        <v>476</v>
      </c>
      <c r="D36" s="943" t="s">
        <v>477</v>
      </c>
    </row>
    <row r="37" spans="2:6" ht="15.75">
      <c r="B37" s="901"/>
      <c r="C37" s="942"/>
      <c r="D37" s="944"/>
      <c r="F37" s="87">
        <v>0.383141762452</v>
      </c>
    </row>
    <row r="38" spans="2:6" ht="15.75">
      <c r="B38" s="89"/>
      <c r="C38" s="90"/>
      <c r="D38" s="90"/>
      <c r="F38" s="88"/>
    </row>
    <row r="39" spans="2:6" ht="15.75">
      <c r="B39" s="91" t="s">
        <v>90</v>
      </c>
      <c r="C39" s="744">
        <v>543862.47751</v>
      </c>
      <c r="D39" s="744">
        <f>+C39/$F$37</f>
        <v>1419481.0663014974</v>
      </c>
      <c r="F39" s="88"/>
    </row>
    <row r="40" spans="2:6" ht="15.75">
      <c r="B40" s="91" t="s">
        <v>91</v>
      </c>
      <c r="C40" s="744">
        <v>4190.49088</v>
      </c>
      <c r="D40" s="744">
        <f aca="true" t="shared" si="1" ref="D40:D46">+C40/$F$37</f>
        <v>10937.181196803063</v>
      </c>
      <c r="F40" s="88"/>
    </row>
    <row r="41" spans="2:6" ht="15.75" customHeight="1" hidden="1">
      <c r="B41" s="91" t="s">
        <v>357</v>
      </c>
      <c r="C41" s="744"/>
      <c r="D41" s="744">
        <f t="shared" si="1"/>
        <v>0</v>
      </c>
      <c r="F41" s="88"/>
    </row>
    <row r="42" spans="2:6" ht="15.75">
      <c r="B42" s="91" t="s">
        <v>92</v>
      </c>
      <c r="C42" s="744">
        <v>60301.311400000006</v>
      </c>
      <c r="D42" s="744">
        <f t="shared" si="1"/>
        <v>157386.4227540441</v>
      </c>
      <c r="F42" s="88"/>
    </row>
    <row r="43" spans="2:6" ht="15.75">
      <c r="B43" s="91" t="s">
        <v>93</v>
      </c>
      <c r="C43" s="744">
        <v>46977.17573</v>
      </c>
      <c r="D43" s="744">
        <f t="shared" si="1"/>
        <v>122610.42865533434</v>
      </c>
      <c r="F43" s="88"/>
    </row>
    <row r="44" spans="2:6" ht="15.75">
      <c r="B44" s="91" t="s">
        <v>94</v>
      </c>
      <c r="C44" s="744">
        <v>1370.55833</v>
      </c>
      <c r="D44" s="744">
        <f t="shared" si="1"/>
        <v>3577.1572413010017</v>
      </c>
      <c r="F44" s="88"/>
    </row>
    <row r="45" spans="2:6" ht="15.75">
      <c r="B45" s="91" t="s">
        <v>95</v>
      </c>
      <c r="C45" s="744">
        <v>1848406.9188700002</v>
      </c>
      <c r="D45" s="744">
        <f t="shared" si="1"/>
        <v>4824342.0582520515</v>
      </c>
      <c r="F45" s="88"/>
    </row>
    <row r="46" spans="2:6" ht="15.75">
      <c r="B46" s="91" t="s">
        <v>97</v>
      </c>
      <c r="C46" s="744">
        <v>4650.9057</v>
      </c>
      <c r="D46" s="744">
        <f t="shared" si="1"/>
        <v>12138.8638770034</v>
      </c>
      <c r="F46" s="88"/>
    </row>
    <row r="47" spans="2:6" ht="6" customHeight="1">
      <c r="B47" s="100"/>
      <c r="C47" s="744"/>
      <c r="D47" s="744"/>
      <c r="F47" s="88"/>
    </row>
    <row r="48" spans="2:6" ht="15" customHeight="1">
      <c r="B48" s="914" t="s">
        <v>62</v>
      </c>
      <c r="C48" s="908">
        <f>SUM(C39:C46)</f>
        <v>2509759.8384200004</v>
      </c>
      <c r="D48" s="908">
        <f>SUM(D39:D46)</f>
        <v>6550473.178278035</v>
      </c>
      <c r="F48" s="88"/>
    </row>
    <row r="49" spans="2:6" ht="15" customHeight="1">
      <c r="B49" s="915"/>
      <c r="C49" s="898"/>
      <c r="D49" s="898"/>
      <c r="F49" s="88"/>
    </row>
    <row r="50" spans="3:6" ht="15.75">
      <c r="C50" s="101"/>
      <c r="D50" s="101"/>
      <c r="E50" s="48"/>
      <c r="F50" s="88"/>
    </row>
    <row r="51" spans="3:5" ht="15.75">
      <c r="C51" s="101"/>
      <c r="D51" s="101"/>
      <c r="E51" s="48"/>
    </row>
    <row r="52" spans="3:6" ht="15.75">
      <c r="C52" s="101"/>
      <c r="D52" s="101"/>
      <c r="E52" s="48"/>
      <c r="F52" s="82">
        <v>2860242.5038400004</v>
      </c>
    </row>
  </sheetData>
  <sheetProtection/>
  <mergeCells count="14">
    <mergeCell ref="B10:B12"/>
    <mergeCell ref="C10:D10"/>
    <mergeCell ref="B35:B37"/>
    <mergeCell ref="C35:D35"/>
    <mergeCell ref="C11:C12"/>
    <mergeCell ref="D11:D12"/>
    <mergeCell ref="C36:C37"/>
    <mergeCell ref="D36:D37"/>
    <mergeCell ref="B27:B28"/>
    <mergeCell ref="C27:C28"/>
    <mergeCell ref="D27:D28"/>
    <mergeCell ref="B48:B49"/>
    <mergeCell ref="C48:C49"/>
    <mergeCell ref="D48:D49"/>
  </mergeCells>
  <printOptions horizontalCentered="1"/>
  <pageMargins left="0.4724409448818898" right="0.4724409448818898" top="1.1811023622047245" bottom="0.5905511811023623" header="0" footer="0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4:P97"/>
  <sheetViews>
    <sheetView zoomScale="78" zoomScaleNormal="78" zoomScalePageLayoutView="0" workbookViewId="0" topLeftCell="A1">
      <selection activeCell="B86" sqref="B86:B88"/>
    </sheetView>
  </sheetViews>
  <sheetFormatPr defaultColWidth="12.57421875" defaultRowHeight="15"/>
  <cols>
    <col min="1" max="1" width="2.00390625" style="106" customWidth="1"/>
    <col min="2" max="2" width="40.7109375" style="106" customWidth="1"/>
    <col min="3" max="3" width="14.421875" style="106" customWidth="1"/>
    <col min="4" max="16" width="14.7109375" style="106" customWidth="1"/>
    <col min="17" max="17" width="18.00390625" style="106" bestFit="1" customWidth="1"/>
    <col min="18" max="18" width="17.28125" style="106" customWidth="1"/>
    <col min="19" max="20" width="14.57421875" style="106" customWidth="1"/>
    <col min="21" max="16384" width="12.57421875" style="106" customWidth="1"/>
  </cols>
  <sheetData>
    <row r="1" ht="15"/>
    <row r="2" ht="15"/>
    <row r="3" ht="15"/>
    <row r="4" spans="2:16" ht="17.25" customHeight="1">
      <c r="B4" s="104"/>
      <c r="C4" s="105"/>
      <c r="D4" s="105"/>
      <c r="E4" s="105"/>
      <c r="F4" s="105"/>
      <c r="G4" s="105"/>
      <c r="H4" s="105"/>
      <c r="I4" s="87">
        <v>0.383141762452</v>
      </c>
      <c r="J4" s="105"/>
      <c r="K4" s="105"/>
      <c r="L4" s="105"/>
      <c r="M4" s="105"/>
      <c r="N4" s="105"/>
      <c r="O4" s="105"/>
      <c r="P4" s="105"/>
    </row>
    <row r="5" spans="2:16" ht="18" customHeight="1">
      <c r="B5" s="102" t="s">
        <v>399</v>
      </c>
      <c r="C5" s="105"/>
      <c r="D5" s="105"/>
      <c r="E5" s="105"/>
      <c r="F5" s="105"/>
      <c r="G5" s="895" t="s">
        <v>502</v>
      </c>
      <c r="H5" s="105"/>
      <c r="I5" s="105"/>
      <c r="J5" s="105"/>
      <c r="K5" s="105"/>
      <c r="L5" s="105"/>
      <c r="M5" s="105"/>
      <c r="N5" s="105"/>
      <c r="O5" s="105"/>
      <c r="P5" s="105"/>
    </row>
    <row r="6" spans="2:16" s="591" customFormat="1" ht="18">
      <c r="B6" s="38" t="s">
        <v>390</v>
      </c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</row>
    <row r="7" spans="2:16" ht="15.75">
      <c r="B7" s="420" t="s">
        <v>289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</row>
    <row r="8" spans="2:16" ht="15.75">
      <c r="B8" s="902" t="s">
        <v>101</v>
      </c>
      <c r="C8" s="902"/>
      <c r="D8" s="902"/>
      <c r="E8" s="902"/>
      <c r="F8" s="463"/>
      <c r="G8" s="463"/>
      <c r="H8" s="454"/>
      <c r="I8" s="463"/>
      <c r="J8" s="345"/>
      <c r="L8" s="345"/>
      <c r="M8" s="345"/>
      <c r="N8" s="345"/>
      <c r="O8" s="345"/>
      <c r="P8" s="345"/>
    </row>
    <row r="9" spans="2:16" ht="15.75">
      <c r="B9" s="412" t="s">
        <v>345</v>
      </c>
      <c r="C9" s="345"/>
      <c r="D9" s="345"/>
      <c r="E9" s="345"/>
      <c r="F9" s="463"/>
      <c r="G9" s="463"/>
      <c r="H9" s="463"/>
      <c r="I9" s="463"/>
      <c r="J9" s="345"/>
      <c r="K9" s="345"/>
      <c r="L9" s="345"/>
      <c r="M9" s="345"/>
      <c r="N9" s="345"/>
      <c r="O9" s="345"/>
      <c r="P9" s="345"/>
    </row>
    <row r="10" spans="2:16" s="108" customFormat="1" ht="15">
      <c r="B10" s="112" t="s">
        <v>57</v>
      </c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</row>
    <row r="11" spans="2:16" ht="11.25" customHeight="1">
      <c r="B11" s="112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</row>
    <row r="12" spans="1:16" ht="18">
      <c r="A12" s="85"/>
      <c r="B12" s="903" t="s">
        <v>33</v>
      </c>
      <c r="C12" s="905" t="s">
        <v>338</v>
      </c>
      <c r="D12" s="877"/>
      <c r="E12" s="877"/>
      <c r="F12" s="877"/>
      <c r="G12" s="877"/>
      <c r="H12" s="877"/>
      <c r="I12" s="877"/>
      <c r="J12" s="877"/>
      <c r="K12" s="878" t="s">
        <v>346</v>
      </c>
      <c r="L12" s="879"/>
      <c r="M12" s="879"/>
      <c r="N12" s="880"/>
      <c r="O12" s="441"/>
      <c r="P12" s="685"/>
    </row>
    <row r="13" spans="1:16" ht="16.5">
      <c r="A13" s="85"/>
      <c r="B13" s="881"/>
      <c r="C13" s="652" t="s">
        <v>102</v>
      </c>
      <c r="D13" s="652" t="s">
        <v>103</v>
      </c>
      <c r="E13" s="652" t="s">
        <v>51</v>
      </c>
      <c r="F13" s="652" t="s">
        <v>104</v>
      </c>
      <c r="G13" s="652" t="s">
        <v>105</v>
      </c>
      <c r="H13" s="652" t="s">
        <v>106</v>
      </c>
      <c r="I13" s="652" t="s">
        <v>107</v>
      </c>
      <c r="J13" s="663" t="s">
        <v>108</v>
      </c>
      <c r="K13" s="745" t="s">
        <v>52</v>
      </c>
      <c r="L13" s="652" t="s">
        <v>109</v>
      </c>
      <c r="M13" s="652" t="s">
        <v>110</v>
      </c>
      <c r="N13" s="746" t="s">
        <v>111</v>
      </c>
      <c r="O13" s="662" t="s">
        <v>66</v>
      </c>
      <c r="P13" s="685"/>
    </row>
    <row r="14" spans="1:16" ht="15.75">
      <c r="A14" s="85"/>
      <c r="B14" s="520"/>
      <c r="C14" s="396"/>
      <c r="D14" s="353"/>
      <c r="E14" s="396"/>
      <c r="F14" s="353"/>
      <c r="G14" s="396"/>
      <c r="H14" s="396"/>
      <c r="I14" s="396"/>
      <c r="J14" s="396"/>
      <c r="K14" s="747"/>
      <c r="L14" s="396"/>
      <c r="M14" s="396"/>
      <c r="N14" s="748"/>
      <c r="O14" s="527"/>
      <c r="P14" s="395"/>
    </row>
    <row r="15" spans="2:16" ht="15.75" customHeight="1" hidden="1">
      <c r="B15" s="521" t="s">
        <v>112</v>
      </c>
      <c r="C15" s="346">
        <f>+C16+C17</f>
        <v>141799.38545</v>
      </c>
      <c r="D15" s="346">
        <f aca="true" t="shared" si="0" ref="D15:L15">+D16+D17</f>
        <v>414655.58702000004</v>
      </c>
      <c r="E15" s="346">
        <f t="shared" si="0"/>
        <v>170685.54411999998</v>
      </c>
      <c r="F15" s="346">
        <f t="shared" si="0"/>
        <v>175523.54392</v>
      </c>
      <c r="G15" s="346">
        <f t="shared" si="0"/>
        <v>234211.57468000002</v>
      </c>
      <c r="H15" s="346">
        <f t="shared" si="0"/>
        <v>104773.57249</v>
      </c>
      <c r="I15" s="346">
        <f t="shared" si="0"/>
        <v>155653.72699</v>
      </c>
      <c r="J15" s="346">
        <f t="shared" si="0"/>
        <v>88004.03371999999</v>
      </c>
      <c r="K15" s="749">
        <f t="shared" si="0"/>
        <v>172503</v>
      </c>
      <c r="L15" s="346">
        <f t="shared" si="0"/>
        <v>201170</v>
      </c>
      <c r="M15" s="346">
        <f>+M16+M17</f>
        <v>228101</v>
      </c>
      <c r="N15" s="750">
        <f>+N16+N17</f>
        <v>140452</v>
      </c>
      <c r="O15" s="528">
        <f>+O16+O17</f>
        <v>2227532.96839</v>
      </c>
      <c r="P15" s="395"/>
    </row>
    <row r="16" spans="2:16" ht="15.75" customHeight="1" hidden="1">
      <c r="B16" s="213" t="s">
        <v>113</v>
      </c>
      <c r="C16" s="347">
        <f>+C20+C24+C28+C32</f>
        <v>30754.86425</v>
      </c>
      <c r="D16" s="347">
        <f aca="true" t="shared" si="1" ref="D16:N16">+D20+D24+D28+D32</f>
        <v>374206.03441</v>
      </c>
      <c r="E16" s="347">
        <f t="shared" si="1"/>
        <v>68466.26186</v>
      </c>
      <c r="F16" s="347">
        <f t="shared" si="1"/>
        <v>123078.80338</v>
      </c>
      <c r="G16" s="347">
        <f t="shared" si="1"/>
        <v>55457.74013</v>
      </c>
      <c r="H16" s="347">
        <f t="shared" si="1"/>
        <v>72464.94289</v>
      </c>
      <c r="I16" s="347">
        <f t="shared" si="1"/>
        <v>43321.35961</v>
      </c>
      <c r="J16" s="347">
        <f t="shared" si="1"/>
        <v>62450.11108999999</v>
      </c>
      <c r="K16" s="751">
        <f t="shared" si="1"/>
        <v>71828</v>
      </c>
      <c r="L16" s="347">
        <f t="shared" si="1"/>
        <v>131300</v>
      </c>
      <c r="M16" s="347">
        <f t="shared" si="1"/>
        <v>50840</v>
      </c>
      <c r="N16" s="752">
        <f t="shared" si="1"/>
        <v>108880</v>
      </c>
      <c r="O16" s="529">
        <f>SUM(C16:N16)</f>
        <v>1193048.1176200002</v>
      </c>
      <c r="P16" s="395"/>
    </row>
    <row r="17" spans="2:16" ht="15.75" customHeight="1" hidden="1">
      <c r="B17" s="213" t="s">
        <v>340</v>
      </c>
      <c r="C17" s="347">
        <f aca="true" t="shared" si="2" ref="C17:N17">+C21+C25+C29+C33</f>
        <v>111044.52119999999</v>
      </c>
      <c r="D17" s="347">
        <f t="shared" si="2"/>
        <v>40449.552610000006</v>
      </c>
      <c r="E17" s="347">
        <f t="shared" si="2"/>
        <v>102219.28225999999</v>
      </c>
      <c r="F17" s="347">
        <f t="shared" si="2"/>
        <v>52444.74053999999</v>
      </c>
      <c r="G17" s="347">
        <f t="shared" si="2"/>
        <v>178753.83455000003</v>
      </c>
      <c r="H17" s="347">
        <f t="shared" si="2"/>
        <v>32308.629599999997</v>
      </c>
      <c r="I17" s="347">
        <f t="shared" si="2"/>
        <v>112332.36737999998</v>
      </c>
      <c r="J17" s="347">
        <f t="shared" si="2"/>
        <v>25553.922629999997</v>
      </c>
      <c r="K17" s="751">
        <f t="shared" si="2"/>
        <v>100675</v>
      </c>
      <c r="L17" s="347">
        <f t="shared" si="2"/>
        <v>69870</v>
      </c>
      <c r="M17" s="347">
        <f t="shared" si="2"/>
        <v>177261</v>
      </c>
      <c r="N17" s="752">
        <f t="shared" si="2"/>
        <v>31572</v>
      </c>
      <c r="O17" s="529">
        <f>SUM(C17:N17)</f>
        <v>1034484.85077</v>
      </c>
      <c r="P17" s="395"/>
    </row>
    <row r="18" spans="2:16" ht="15.75" customHeight="1" hidden="1">
      <c r="B18" s="520"/>
      <c r="C18" s="396"/>
      <c r="D18" s="353"/>
      <c r="E18" s="396"/>
      <c r="F18" s="353"/>
      <c r="G18" s="396"/>
      <c r="H18" s="396"/>
      <c r="I18" s="396"/>
      <c r="J18" s="396"/>
      <c r="K18" s="747"/>
      <c r="L18" s="396"/>
      <c r="M18" s="396"/>
      <c r="N18" s="748"/>
      <c r="O18" s="530"/>
      <c r="P18" s="395"/>
    </row>
    <row r="19" spans="1:16" ht="15">
      <c r="A19" s="85"/>
      <c r="B19" s="522" t="s">
        <v>116</v>
      </c>
      <c r="C19" s="393">
        <f aca="true" t="shared" si="3" ref="C19:O19">+C20+C21</f>
        <v>39454.71687999999</v>
      </c>
      <c r="D19" s="393">
        <f t="shared" si="3"/>
        <v>48404.06930000001</v>
      </c>
      <c r="E19" s="393">
        <f t="shared" si="3"/>
        <v>53091.908970000004</v>
      </c>
      <c r="F19" s="393">
        <f t="shared" si="3"/>
        <v>149733.99636999998</v>
      </c>
      <c r="G19" s="393">
        <f t="shared" si="3"/>
        <v>67662.43798</v>
      </c>
      <c r="H19" s="393">
        <f t="shared" si="3"/>
        <v>54008.7944</v>
      </c>
      <c r="I19" s="393">
        <f t="shared" si="3"/>
        <v>53923.07839</v>
      </c>
      <c r="J19" s="653">
        <f t="shared" si="3"/>
        <v>49450.337009999996</v>
      </c>
      <c r="K19" s="753">
        <f t="shared" si="3"/>
        <v>57841</v>
      </c>
      <c r="L19" s="393">
        <f t="shared" si="3"/>
        <v>147173</v>
      </c>
      <c r="M19" s="393">
        <f t="shared" si="3"/>
        <v>60057</v>
      </c>
      <c r="N19" s="754">
        <f t="shared" si="3"/>
        <v>90930</v>
      </c>
      <c r="O19" s="656">
        <f t="shared" si="3"/>
        <v>871730.3392999999</v>
      </c>
      <c r="P19" s="395"/>
    </row>
    <row r="20" spans="1:16" ht="15">
      <c r="A20" s="85"/>
      <c r="B20" s="523" t="s">
        <v>117</v>
      </c>
      <c r="C20" s="348">
        <v>19088.025069999996</v>
      </c>
      <c r="D20" s="348">
        <v>44489.79997000001</v>
      </c>
      <c r="E20" s="348">
        <v>39734.56445</v>
      </c>
      <c r="F20" s="348">
        <v>110100.55549</v>
      </c>
      <c r="G20" s="348">
        <v>55228.74877</v>
      </c>
      <c r="H20" s="348">
        <v>37595.75268</v>
      </c>
      <c r="I20" s="348">
        <v>32206.518390000005</v>
      </c>
      <c r="J20" s="654">
        <v>44791.33321999999</v>
      </c>
      <c r="K20" s="755">
        <v>43904</v>
      </c>
      <c r="L20" s="348">
        <v>109218</v>
      </c>
      <c r="M20" s="348">
        <v>48277</v>
      </c>
      <c r="N20" s="756">
        <v>71167</v>
      </c>
      <c r="O20" s="657">
        <f>SUM(C20:N20)</f>
        <v>655801.2980399999</v>
      </c>
      <c r="P20" s="395"/>
    </row>
    <row r="21" spans="1:16" ht="15">
      <c r="A21" s="85"/>
      <c r="B21" s="523" t="s">
        <v>341</v>
      </c>
      <c r="C21" s="348">
        <v>20366.69181</v>
      </c>
      <c r="D21" s="348">
        <v>3914.26933</v>
      </c>
      <c r="E21" s="348">
        <v>13357.344520000002</v>
      </c>
      <c r="F21" s="348">
        <v>39633.44087999999</v>
      </c>
      <c r="G21" s="348">
        <v>12433.68921</v>
      </c>
      <c r="H21" s="348">
        <v>16413.04172</v>
      </c>
      <c r="I21" s="348">
        <v>21716.559999999998</v>
      </c>
      <c r="J21" s="654">
        <v>4659.00379</v>
      </c>
      <c r="K21" s="755">
        <v>13937</v>
      </c>
      <c r="L21" s="348">
        <v>37955</v>
      </c>
      <c r="M21" s="348">
        <v>11780</v>
      </c>
      <c r="N21" s="756">
        <v>19763</v>
      </c>
      <c r="O21" s="657">
        <f>SUM(C21:N21)</f>
        <v>215929.04125999997</v>
      </c>
      <c r="P21" s="395"/>
    </row>
    <row r="22" spans="1:16" ht="15.75">
      <c r="A22" s="85"/>
      <c r="B22" s="213"/>
      <c r="C22" s="349"/>
      <c r="D22" s="349"/>
      <c r="E22" s="349"/>
      <c r="F22" s="349"/>
      <c r="G22" s="349"/>
      <c r="H22" s="349"/>
      <c r="I22" s="349"/>
      <c r="J22" s="655"/>
      <c r="K22" s="757"/>
      <c r="L22" s="349"/>
      <c r="M22" s="349"/>
      <c r="N22" s="758"/>
      <c r="O22" s="658"/>
      <c r="P22" s="395"/>
    </row>
    <row r="23" spans="1:16" ht="15">
      <c r="A23" s="85"/>
      <c r="B23" s="522" t="s">
        <v>119</v>
      </c>
      <c r="C23" s="393">
        <f>+C24+C25</f>
        <v>15850.489300000001</v>
      </c>
      <c r="D23" s="393">
        <f aca="true" t="shared" si="4" ref="D23:O23">+D24+D25</f>
        <v>19883.81164</v>
      </c>
      <c r="E23" s="393">
        <f t="shared" si="4"/>
        <v>36978.99389</v>
      </c>
      <c r="F23" s="393">
        <f t="shared" si="4"/>
        <v>16697.353880000002</v>
      </c>
      <c r="G23" s="393">
        <f t="shared" si="4"/>
        <v>0</v>
      </c>
      <c r="H23" s="393">
        <f t="shared" si="4"/>
        <v>43984.85518</v>
      </c>
      <c r="I23" s="393">
        <f t="shared" si="4"/>
        <v>14935.428279999996</v>
      </c>
      <c r="J23" s="653">
        <f t="shared" si="4"/>
        <v>19705.71478</v>
      </c>
      <c r="K23" s="753">
        <f t="shared" si="4"/>
        <v>35690</v>
      </c>
      <c r="L23" s="393">
        <f t="shared" si="4"/>
        <v>24114</v>
      </c>
      <c r="M23" s="393">
        <f t="shared" si="4"/>
        <v>3021</v>
      </c>
      <c r="N23" s="754">
        <f t="shared" si="4"/>
        <v>45630</v>
      </c>
      <c r="O23" s="656">
        <f t="shared" si="4"/>
        <v>276491.64694999997</v>
      </c>
      <c r="P23" s="395"/>
    </row>
    <row r="24" spans="1:16" ht="15">
      <c r="A24" s="85"/>
      <c r="B24" s="523" t="s">
        <v>117</v>
      </c>
      <c r="C24" s="348">
        <v>11666.83918</v>
      </c>
      <c r="D24" s="348">
        <v>17544.23444</v>
      </c>
      <c r="E24" s="348">
        <v>28731.69741</v>
      </c>
      <c r="F24" s="348">
        <v>12978.24789</v>
      </c>
      <c r="G24" s="348">
        <v>0</v>
      </c>
      <c r="H24" s="348">
        <v>32450.643190000003</v>
      </c>
      <c r="I24" s="348">
        <v>11114.841219999998</v>
      </c>
      <c r="J24" s="654">
        <v>17658.777869999998</v>
      </c>
      <c r="K24" s="755">
        <v>27924</v>
      </c>
      <c r="L24" s="348">
        <v>20082</v>
      </c>
      <c r="M24" s="348">
        <v>2334</v>
      </c>
      <c r="N24" s="756">
        <v>35295</v>
      </c>
      <c r="O24" s="657">
        <f>SUM(C24:N24)</f>
        <v>217780.2812</v>
      </c>
      <c r="P24" s="395"/>
    </row>
    <row r="25" spans="1:16" ht="15">
      <c r="A25" s="85"/>
      <c r="B25" s="523" t="s">
        <v>341</v>
      </c>
      <c r="C25" s="348">
        <v>4183.65012</v>
      </c>
      <c r="D25" s="348">
        <v>2339.5772</v>
      </c>
      <c r="E25" s="348">
        <v>8247.29648</v>
      </c>
      <c r="F25" s="348">
        <v>3719.1059900000005</v>
      </c>
      <c r="G25" s="348">
        <v>0</v>
      </c>
      <c r="H25" s="348">
        <v>11534.211989999996</v>
      </c>
      <c r="I25" s="348">
        <v>3820.587059999999</v>
      </c>
      <c r="J25" s="654">
        <v>2046.9369100000001</v>
      </c>
      <c r="K25" s="755">
        <v>7766</v>
      </c>
      <c r="L25" s="348">
        <v>4032</v>
      </c>
      <c r="M25" s="348">
        <v>687</v>
      </c>
      <c r="N25" s="756">
        <v>10335</v>
      </c>
      <c r="O25" s="657">
        <f>SUM(C25:N25)</f>
        <v>58711.36575</v>
      </c>
      <c r="P25" s="395"/>
    </row>
    <row r="26" spans="1:16" ht="15">
      <c r="A26" s="85"/>
      <c r="B26" s="522"/>
      <c r="C26" s="348"/>
      <c r="D26" s="348"/>
      <c r="E26" s="348"/>
      <c r="F26" s="348"/>
      <c r="G26" s="348"/>
      <c r="H26" s="348"/>
      <c r="I26" s="348"/>
      <c r="J26" s="654"/>
      <c r="K26" s="755"/>
      <c r="L26" s="348"/>
      <c r="M26" s="348"/>
      <c r="N26" s="756"/>
      <c r="O26" s="657"/>
      <c r="P26" s="395"/>
    </row>
    <row r="27" spans="1:16" ht="15">
      <c r="A27" s="85"/>
      <c r="B27" s="522" t="s">
        <v>120</v>
      </c>
      <c r="C27" s="393">
        <f aca="true" t="shared" si="5" ref="C27:O27">+C28+C29</f>
        <v>82687.5</v>
      </c>
      <c r="D27" s="393">
        <f t="shared" si="5"/>
        <v>340160.4525</v>
      </c>
      <c r="E27" s="393">
        <f t="shared" si="5"/>
        <v>75834.70425</v>
      </c>
      <c r="F27" s="393">
        <f t="shared" si="5"/>
        <v>0</v>
      </c>
      <c r="G27" s="393">
        <f t="shared" si="5"/>
        <v>164763.66688</v>
      </c>
      <c r="H27" s="393">
        <f t="shared" si="5"/>
        <v>0</v>
      </c>
      <c r="I27" s="393">
        <f t="shared" si="5"/>
        <v>82687.5</v>
      </c>
      <c r="J27" s="653">
        <f t="shared" si="5"/>
        <v>13745.605</v>
      </c>
      <c r="K27" s="753">
        <f t="shared" si="5"/>
        <v>76053</v>
      </c>
      <c r="L27" s="393">
        <f t="shared" si="5"/>
        <v>27710</v>
      </c>
      <c r="M27" s="393">
        <f t="shared" si="5"/>
        <v>164764</v>
      </c>
      <c r="N27" s="754">
        <f t="shared" si="5"/>
        <v>0</v>
      </c>
      <c r="O27" s="656">
        <f t="shared" si="5"/>
        <v>1028406.42863</v>
      </c>
      <c r="P27" s="395"/>
    </row>
    <row r="28" spans="1:16" ht="15">
      <c r="A28" s="85"/>
      <c r="B28" s="523" t="s">
        <v>117</v>
      </c>
      <c r="C28" s="348">
        <v>0</v>
      </c>
      <c r="D28" s="348">
        <v>312172</v>
      </c>
      <c r="E28" s="348">
        <v>0</v>
      </c>
      <c r="F28" s="348">
        <v>0</v>
      </c>
      <c r="G28" s="348">
        <v>0</v>
      </c>
      <c r="H28" s="348">
        <v>0</v>
      </c>
      <c r="I28" s="348">
        <v>0</v>
      </c>
      <c r="J28" s="654">
        <v>0</v>
      </c>
      <c r="K28" s="755">
        <v>0</v>
      </c>
      <c r="L28" s="348">
        <v>0</v>
      </c>
      <c r="M28" s="348">
        <v>0</v>
      </c>
      <c r="N28" s="756">
        <v>0</v>
      </c>
      <c r="O28" s="657">
        <f>SUM(C28:N28)</f>
        <v>312172</v>
      </c>
      <c r="P28" s="395"/>
    </row>
    <row r="29" spans="1:16" ht="15">
      <c r="A29" s="85"/>
      <c r="B29" s="523" t="s">
        <v>341</v>
      </c>
      <c r="C29" s="348">
        <v>82687.5</v>
      </c>
      <c r="D29" s="348">
        <v>27988.4525</v>
      </c>
      <c r="E29" s="348">
        <v>75834.70425</v>
      </c>
      <c r="F29" s="348">
        <v>0</v>
      </c>
      <c r="G29" s="348">
        <v>164763.66688</v>
      </c>
      <c r="H29" s="348">
        <v>0</v>
      </c>
      <c r="I29" s="348">
        <v>82687.5</v>
      </c>
      <c r="J29" s="654">
        <v>13745.605</v>
      </c>
      <c r="K29" s="755">
        <v>76053</v>
      </c>
      <c r="L29" s="348">
        <v>27710</v>
      </c>
      <c r="M29" s="348">
        <v>164764</v>
      </c>
      <c r="N29" s="756">
        <v>0</v>
      </c>
      <c r="O29" s="657">
        <f>SUM(C29:N29)</f>
        <v>716234.42863</v>
      </c>
      <c r="P29" s="395"/>
    </row>
    <row r="30" spans="1:16" ht="15">
      <c r="A30" s="85"/>
      <c r="B30" s="522"/>
      <c r="C30" s="348"/>
      <c r="D30" s="348"/>
      <c r="E30" s="348"/>
      <c r="F30" s="348"/>
      <c r="G30" s="348"/>
      <c r="H30" s="348"/>
      <c r="I30" s="348"/>
      <c r="J30" s="654"/>
      <c r="K30" s="755"/>
      <c r="L30" s="348"/>
      <c r="M30" s="348"/>
      <c r="N30" s="756"/>
      <c r="O30" s="657"/>
      <c r="P30" s="395"/>
    </row>
    <row r="31" spans="1:16" ht="15">
      <c r="A31" s="85"/>
      <c r="B31" s="522" t="s">
        <v>415</v>
      </c>
      <c r="C31" s="393">
        <f aca="true" t="shared" si="6" ref="C31:O31">+C32+C33</f>
        <v>3806.6792699999996</v>
      </c>
      <c r="D31" s="393">
        <f t="shared" si="6"/>
        <v>6207.253580000001</v>
      </c>
      <c r="E31" s="393">
        <f t="shared" si="6"/>
        <v>4779.937010000001</v>
      </c>
      <c r="F31" s="393">
        <f t="shared" si="6"/>
        <v>9092.19367</v>
      </c>
      <c r="G31" s="393">
        <f t="shared" si="6"/>
        <v>1785.46982</v>
      </c>
      <c r="H31" s="393">
        <f t="shared" si="6"/>
        <v>6779.92291</v>
      </c>
      <c r="I31" s="393">
        <f t="shared" si="6"/>
        <v>4107.720319999999</v>
      </c>
      <c r="J31" s="653">
        <f t="shared" si="6"/>
        <v>5102.376929999999</v>
      </c>
      <c r="K31" s="753">
        <f t="shared" si="6"/>
        <v>2919</v>
      </c>
      <c r="L31" s="393">
        <f t="shared" si="6"/>
        <v>2173</v>
      </c>
      <c r="M31" s="393">
        <f t="shared" si="6"/>
        <v>259</v>
      </c>
      <c r="N31" s="754">
        <f t="shared" si="6"/>
        <v>3892</v>
      </c>
      <c r="O31" s="656">
        <f t="shared" si="6"/>
        <v>50904.55351</v>
      </c>
      <c r="P31" s="395"/>
    </row>
    <row r="32" spans="1:16" ht="15">
      <c r="A32" s="85"/>
      <c r="B32" s="523" t="s">
        <v>117</v>
      </c>
      <c r="C32" s="348">
        <v>0</v>
      </c>
      <c r="D32" s="348">
        <v>0</v>
      </c>
      <c r="E32" s="348">
        <v>0</v>
      </c>
      <c r="F32" s="348">
        <v>0</v>
      </c>
      <c r="G32" s="348">
        <v>228.99136</v>
      </c>
      <c r="H32" s="348">
        <v>2418.54702</v>
      </c>
      <c r="I32" s="348">
        <v>0</v>
      </c>
      <c r="J32" s="654">
        <v>0</v>
      </c>
      <c r="K32" s="755">
        <v>0</v>
      </c>
      <c r="L32" s="348">
        <v>2000</v>
      </c>
      <c r="M32" s="348">
        <v>229</v>
      </c>
      <c r="N32" s="756">
        <v>2418</v>
      </c>
      <c r="O32" s="657">
        <f>SUM(C32:N32)</f>
        <v>7294.53838</v>
      </c>
      <c r="P32" s="395"/>
    </row>
    <row r="33" spans="1:16" ht="15">
      <c r="A33" s="85"/>
      <c r="B33" s="523" t="s">
        <v>341</v>
      </c>
      <c r="C33" s="348">
        <v>3806.6792699999996</v>
      </c>
      <c r="D33" s="348">
        <v>6207.253580000001</v>
      </c>
      <c r="E33" s="348">
        <v>4779.937010000001</v>
      </c>
      <c r="F33" s="348">
        <v>9092.19367</v>
      </c>
      <c r="G33" s="348">
        <v>1556.47846</v>
      </c>
      <c r="H33" s="348">
        <v>4361.37589</v>
      </c>
      <c r="I33" s="348">
        <v>4107.720319999999</v>
      </c>
      <c r="J33" s="654">
        <v>5102.376929999999</v>
      </c>
      <c r="K33" s="755">
        <v>2919</v>
      </c>
      <c r="L33" s="348">
        <v>173</v>
      </c>
      <c r="M33" s="348">
        <v>30</v>
      </c>
      <c r="N33" s="756">
        <v>1474</v>
      </c>
      <c r="O33" s="657">
        <f>SUM(C33:N33)</f>
        <v>43610.01513</v>
      </c>
      <c r="P33" s="395"/>
    </row>
    <row r="34" spans="1:16" ht="31.5" customHeight="1" hidden="1">
      <c r="A34" s="85"/>
      <c r="B34" s="524" t="s">
        <v>121</v>
      </c>
      <c r="C34" s="350">
        <f>+C35+C36</f>
        <v>0</v>
      </c>
      <c r="D34" s="350">
        <f aca="true" t="shared" si="7" ref="D34:O34">+D35+D36</f>
        <v>0</v>
      </c>
      <c r="E34" s="350">
        <f t="shared" si="7"/>
        <v>0</v>
      </c>
      <c r="F34" s="350">
        <f t="shared" si="7"/>
        <v>0</v>
      </c>
      <c r="G34" s="350">
        <f t="shared" si="7"/>
        <v>0</v>
      </c>
      <c r="H34" s="350">
        <f t="shared" si="7"/>
        <v>0</v>
      </c>
      <c r="I34" s="350">
        <f t="shared" si="7"/>
        <v>0</v>
      </c>
      <c r="J34" s="765">
        <f t="shared" si="7"/>
        <v>0</v>
      </c>
      <c r="K34" s="759">
        <f t="shared" si="7"/>
        <v>0</v>
      </c>
      <c r="L34" s="350">
        <f t="shared" si="7"/>
        <v>0</v>
      </c>
      <c r="M34" s="350">
        <f t="shared" si="7"/>
        <v>0</v>
      </c>
      <c r="N34" s="760">
        <f t="shared" si="7"/>
        <v>0</v>
      </c>
      <c r="O34" s="534">
        <f t="shared" si="7"/>
        <v>0</v>
      </c>
      <c r="P34" s="395"/>
    </row>
    <row r="35" spans="1:16" ht="15.75" customHeight="1" hidden="1">
      <c r="A35" s="85"/>
      <c r="B35" s="213" t="s">
        <v>113</v>
      </c>
      <c r="C35" s="347">
        <v>0</v>
      </c>
      <c r="D35" s="347">
        <v>0</v>
      </c>
      <c r="E35" s="347">
        <v>0</v>
      </c>
      <c r="F35" s="347">
        <v>0</v>
      </c>
      <c r="G35" s="347">
        <v>0</v>
      </c>
      <c r="H35" s="347">
        <v>0</v>
      </c>
      <c r="I35" s="347">
        <v>0</v>
      </c>
      <c r="J35" s="766">
        <v>0</v>
      </c>
      <c r="K35" s="751">
        <v>0</v>
      </c>
      <c r="L35" s="347">
        <v>0</v>
      </c>
      <c r="M35" s="347">
        <v>0</v>
      </c>
      <c r="N35" s="752">
        <v>0</v>
      </c>
      <c r="O35" s="529">
        <f>SUM(C35:N35)</f>
        <v>0</v>
      </c>
      <c r="P35" s="395"/>
    </row>
    <row r="36" spans="1:16" ht="15.75" customHeight="1" hidden="1">
      <c r="A36" s="85"/>
      <c r="B36" s="213" t="s">
        <v>340</v>
      </c>
      <c r="C36" s="347">
        <v>0</v>
      </c>
      <c r="D36" s="347">
        <v>0</v>
      </c>
      <c r="E36" s="347">
        <v>0</v>
      </c>
      <c r="F36" s="347">
        <v>0</v>
      </c>
      <c r="G36" s="347">
        <v>0</v>
      </c>
      <c r="H36" s="347">
        <v>0</v>
      </c>
      <c r="I36" s="347">
        <v>0</v>
      </c>
      <c r="J36" s="766">
        <v>0</v>
      </c>
      <c r="K36" s="751">
        <v>0</v>
      </c>
      <c r="L36" s="347">
        <v>0</v>
      </c>
      <c r="M36" s="347">
        <v>0</v>
      </c>
      <c r="N36" s="752">
        <v>0</v>
      </c>
      <c r="O36" s="529">
        <f>SUM(C36:N36)</f>
        <v>0</v>
      </c>
      <c r="P36" s="395"/>
    </row>
    <row r="37" spans="1:16" ht="15.75">
      <c r="A37" s="85"/>
      <c r="B37" s="525"/>
      <c r="C37" s="394"/>
      <c r="D37" s="394"/>
      <c r="E37" s="394"/>
      <c r="F37" s="394"/>
      <c r="G37" s="394"/>
      <c r="H37" s="394"/>
      <c r="I37" s="394"/>
      <c r="J37" s="767"/>
      <c r="K37" s="761"/>
      <c r="L37" s="394"/>
      <c r="M37" s="394"/>
      <c r="N37" s="762"/>
      <c r="O37" s="659"/>
      <c r="P37" s="395"/>
    </row>
    <row r="38" spans="1:16" ht="9" customHeight="1">
      <c r="A38" s="85"/>
      <c r="B38" s="526"/>
      <c r="C38" s="351"/>
      <c r="D38" s="351"/>
      <c r="E38" s="351"/>
      <c r="F38" s="351"/>
      <c r="G38" s="351"/>
      <c r="H38" s="351"/>
      <c r="I38" s="351"/>
      <c r="J38" s="768"/>
      <c r="K38" s="763"/>
      <c r="L38" s="351"/>
      <c r="M38" s="351"/>
      <c r="N38" s="764"/>
      <c r="O38" s="535"/>
      <c r="P38" s="395"/>
    </row>
    <row r="39" spans="1:16" ht="15.75">
      <c r="A39" s="85"/>
      <c r="B39" s="521" t="s">
        <v>519</v>
      </c>
      <c r="C39" s="346">
        <f>+C40+C41</f>
        <v>141799.38545</v>
      </c>
      <c r="D39" s="346">
        <f aca="true" t="shared" si="8" ref="D39:O39">+D40+D41</f>
        <v>414655.58702000004</v>
      </c>
      <c r="E39" s="346">
        <f t="shared" si="8"/>
        <v>170685.54411999998</v>
      </c>
      <c r="F39" s="346">
        <f t="shared" si="8"/>
        <v>175523.54392</v>
      </c>
      <c r="G39" s="346">
        <f t="shared" si="8"/>
        <v>234211.57468000002</v>
      </c>
      <c r="H39" s="346">
        <f t="shared" si="8"/>
        <v>104773.57249</v>
      </c>
      <c r="I39" s="346">
        <f t="shared" si="8"/>
        <v>155653.72699</v>
      </c>
      <c r="J39" s="836">
        <f t="shared" si="8"/>
        <v>88004.03371999999</v>
      </c>
      <c r="K39" s="749">
        <f t="shared" si="8"/>
        <v>172503</v>
      </c>
      <c r="L39" s="346">
        <f t="shared" si="8"/>
        <v>201170</v>
      </c>
      <c r="M39" s="346">
        <f t="shared" si="8"/>
        <v>228101</v>
      </c>
      <c r="N39" s="837">
        <f t="shared" si="8"/>
        <v>140452</v>
      </c>
      <c r="O39" s="838">
        <f t="shared" si="8"/>
        <v>2227532.96839</v>
      </c>
      <c r="P39" s="395"/>
    </row>
    <row r="40" spans="1:16" ht="15.75">
      <c r="A40" s="85"/>
      <c r="B40" s="213" t="s">
        <v>227</v>
      </c>
      <c r="C40" s="347">
        <f aca="true" t="shared" si="9" ref="C40:H41">+C16+C35</f>
        <v>30754.86425</v>
      </c>
      <c r="D40" s="347">
        <f t="shared" si="9"/>
        <v>374206.03441</v>
      </c>
      <c r="E40" s="347">
        <f t="shared" si="9"/>
        <v>68466.26186</v>
      </c>
      <c r="F40" s="347">
        <f t="shared" si="9"/>
        <v>123078.80338</v>
      </c>
      <c r="G40" s="347">
        <f t="shared" si="9"/>
        <v>55457.74013</v>
      </c>
      <c r="H40" s="347">
        <f t="shared" si="9"/>
        <v>72464.94289</v>
      </c>
      <c r="I40" s="347">
        <f>+I20+I24</f>
        <v>43321.35961</v>
      </c>
      <c r="J40" s="766">
        <f aca="true" t="shared" si="10" ref="J40:O41">+J16+J35</f>
        <v>62450.11108999999</v>
      </c>
      <c r="K40" s="751">
        <f t="shared" si="10"/>
        <v>71828</v>
      </c>
      <c r="L40" s="347">
        <f t="shared" si="10"/>
        <v>131300</v>
      </c>
      <c r="M40" s="347">
        <f t="shared" si="10"/>
        <v>50840</v>
      </c>
      <c r="N40" s="839">
        <f t="shared" si="10"/>
        <v>108880</v>
      </c>
      <c r="O40" s="840">
        <f t="shared" si="10"/>
        <v>1193048.1176200002</v>
      </c>
      <c r="P40" s="395"/>
    </row>
    <row r="41" spans="1:16" ht="15.75">
      <c r="A41" s="85"/>
      <c r="B41" s="213" t="s">
        <v>520</v>
      </c>
      <c r="C41" s="347">
        <f t="shared" si="9"/>
        <v>111044.52119999999</v>
      </c>
      <c r="D41" s="347">
        <f t="shared" si="9"/>
        <v>40449.552610000006</v>
      </c>
      <c r="E41" s="347">
        <f t="shared" si="9"/>
        <v>102219.28225999999</v>
      </c>
      <c r="F41" s="347">
        <f t="shared" si="9"/>
        <v>52444.74053999999</v>
      </c>
      <c r="G41" s="347">
        <f t="shared" si="9"/>
        <v>178753.83455000003</v>
      </c>
      <c r="H41" s="347">
        <f t="shared" si="9"/>
        <v>32308.629599999997</v>
      </c>
      <c r="I41" s="347">
        <f>+I17+I36</f>
        <v>112332.36737999998</v>
      </c>
      <c r="J41" s="766">
        <f t="shared" si="10"/>
        <v>25553.922629999997</v>
      </c>
      <c r="K41" s="751">
        <f t="shared" si="10"/>
        <v>100675</v>
      </c>
      <c r="L41" s="347">
        <f t="shared" si="10"/>
        <v>69870</v>
      </c>
      <c r="M41" s="347">
        <f t="shared" si="10"/>
        <v>177261</v>
      </c>
      <c r="N41" s="839">
        <f t="shared" si="10"/>
        <v>31572</v>
      </c>
      <c r="O41" s="840">
        <f t="shared" si="10"/>
        <v>1034484.85077</v>
      </c>
      <c r="P41" s="395"/>
    </row>
    <row r="42" spans="1:16" ht="12" customHeight="1">
      <c r="A42" s="85"/>
      <c r="B42" s="841"/>
      <c r="C42" s="842"/>
      <c r="D42" s="842"/>
      <c r="E42" s="842"/>
      <c r="F42" s="842"/>
      <c r="G42" s="842"/>
      <c r="H42" s="842"/>
      <c r="I42" s="842"/>
      <c r="J42" s="842"/>
      <c r="K42" s="843"/>
      <c r="L42" s="842"/>
      <c r="M42" s="842"/>
      <c r="N42" s="844"/>
      <c r="O42" s="845"/>
      <c r="P42" s="395"/>
    </row>
    <row r="43" spans="2:16" ht="9" customHeight="1">
      <c r="B43" s="352"/>
      <c r="C43" s="353"/>
      <c r="D43" s="353"/>
      <c r="E43" s="353"/>
      <c r="F43" s="353"/>
      <c r="G43" s="353"/>
      <c r="H43" s="353"/>
      <c r="I43" s="353"/>
      <c r="J43" s="396"/>
      <c r="K43" s="353"/>
      <c r="L43" s="353"/>
      <c r="M43" s="353"/>
      <c r="N43" s="353"/>
      <c r="O43" s="353"/>
      <c r="P43" s="395"/>
    </row>
    <row r="44" spans="2:16" ht="15.75">
      <c r="B44" s="398" t="s">
        <v>347</v>
      </c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95"/>
    </row>
    <row r="45" spans="2:16" ht="15">
      <c r="B45" s="399" t="s">
        <v>342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95"/>
    </row>
    <row r="46" spans="2:16" ht="15">
      <c r="B46" s="399" t="s">
        <v>465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95"/>
    </row>
    <row r="47" spans="2:16" ht="15">
      <c r="B47" s="399" t="s">
        <v>343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95"/>
    </row>
    <row r="48" spans="2:16" ht="15">
      <c r="B48" s="399" t="s">
        <v>123</v>
      </c>
      <c r="C48" s="113"/>
      <c r="D48" s="113"/>
      <c r="E48" s="113"/>
      <c r="F48" s="113"/>
      <c r="G48" s="113"/>
      <c r="H48" s="397"/>
      <c r="I48" s="397"/>
      <c r="J48" s="397"/>
      <c r="K48" s="397"/>
      <c r="L48" s="397"/>
      <c r="M48" s="397"/>
      <c r="N48" s="397"/>
      <c r="O48" s="856"/>
      <c r="P48" s="395"/>
    </row>
    <row r="49" spans="2:16" ht="15">
      <c r="B49" s="399" t="s">
        <v>344</v>
      </c>
      <c r="C49" s="113"/>
      <c r="D49" s="113"/>
      <c r="E49" s="113"/>
      <c r="F49" s="113"/>
      <c r="G49" s="113"/>
      <c r="H49" s="397"/>
      <c r="I49" s="397"/>
      <c r="J49" s="397"/>
      <c r="K49" s="397"/>
      <c r="L49" s="397"/>
      <c r="M49" s="397"/>
      <c r="N49" s="397"/>
      <c r="O49" s="113"/>
      <c r="P49" s="395"/>
    </row>
    <row r="50" spans="2:16" ht="15">
      <c r="B50" s="112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45"/>
    </row>
    <row r="51" spans="2:15" s="108" customFormat="1" ht="12" customHeight="1">
      <c r="B51" s="35"/>
      <c r="C51" s="355"/>
      <c r="D51" s="355"/>
      <c r="E51" s="355"/>
      <c r="F51" s="355"/>
      <c r="G51" s="109"/>
      <c r="H51" s="110"/>
      <c r="I51" s="110"/>
      <c r="J51" s="110"/>
      <c r="K51" s="110"/>
      <c r="L51" s="110"/>
      <c r="M51" s="110"/>
      <c r="N51" s="110"/>
      <c r="O51" s="110"/>
    </row>
    <row r="52" spans="2:15" s="108" customFormat="1" ht="18">
      <c r="B52" s="102" t="s">
        <v>497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</row>
    <row r="53" spans="2:15" s="108" customFormat="1" ht="18">
      <c r="B53" s="38" t="s">
        <v>390</v>
      </c>
      <c r="C53" s="592"/>
      <c r="D53" s="592"/>
      <c r="E53" s="592"/>
      <c r="F53" s="592"/>
      <c r="G53" s="592"/>
      <c r="H53" s="592"/>
      <c r="I53" s="592"/>
      <c r="J53" s="592"/>
      <c r="K53" s="592"/>
      <c r="L53" s="592"/>
      <c r="M53" s="592"/>
      <c r="N53" s="592"/>
      <c r="O53" s="592"/>
    </row>
    <row r="54" spans="2:15" ht="15.75">
      <c r="B54" s="420" t="s">
        <v>289</v>
      </c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</row>
    <row r="55" spans="2:15" ht="15.75">
      <c r="B55" s="902" t="s">
        <v>101</v>
      </c>
      <c r="C55" s="902"/>
      <c r="D55" s="902"/>
      <c r="E55" s="902"/>
      <c r="F55" s="463"/>
      <c r="G55" s="463"/>
      <c r="H55" s="454"/>
      <c r="I55" s="463"/>
      <c r="J55" s="345"/>
      <c r="L55" s="345"/>
      <c r="M55" s="345"/>
      <c r="N55" s="345"/>
      <c r="O55" s="345"/>
    </row>
    <row r="56" spans="2:15" ht="15.75">
      <c r="B56" s="412" t="s">
        <v>345</v>
      </c>
      <c r="C56" s="345"/>
      <c r="D56" s="345"/>
      <c r="E56" s="345"/>
      <c r="F56" s="463"/>
      <c r="G56" s="463"/>
      <c r="H56" s="463"/>
      <c r="I56" s="463"/>
      <c r="J56" s="345"/>
      <c r="K56" s="345"/>
      <c r="L56" s="345"/>
      <c r="M56" s="345"/>
      <c r="N56" s="345"/>
      <c r="O56" s="345"/>
    </row>
    <row r="57" spans="2:15" ht="15">
      <c r="B57" s="112" t="s">
        <v>496</v>
      </c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3"/>
      <c r="O57" s="593"/>
    </row>
    <row r="58" spans="2:15" ht="15">
      <c r="B58" s="112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</row>
    <row r="59" spans="2:15" ht="18">
      <c r="B59" s="903" t="s">
        <v>339</v>
      </c>
      <c r="C59" s="905" t="s">
        <v>338</v>
      </c>
      <c r="D59" s="877"/>
      <c r="E59" s="877"/>
      <c r="F59" s="877"/>
      <c r="G59" s="877"/>
      <c r="H59" s="877"/>
      <c r="I59" s="877"/>
      <c r="J59" s="877"/>
      <c r="K59" s="878" t="s">
        <v>346</v>
      </c>
      <c r="L59" s="879"/>
      <c r="M59" s="879"/>
      <c r="N59" s="880"/>
      <c r="O59" s="441"/>
    </row>
    <row r="60" spans="2:15" ht="16.5">
      <c r="B60" s="904"/>
      <c r="C60" s="862" t="s">
        <v>102</v>
      </c>
      <c r="D60" s="862" t="s">
        <v>103</v>
      </c>
      <c r="E60" s="862" t="s">
        <v>51</v>
      </c>
      <c r="F60" s="862" t="s">
        <v>104</v>
      </c>
      <c r="G60" s="862" t="s">
        <v>105</v>
      </c>
      <c r="H60" s="862" t="s">
        <v>106</v>
      </c>
      <c r="I60" s="862" t="s">
        <v>107</v>
      </c>
      <c r="J60" s="863" t="s">
        <v>108</v>
      </c>
      <c r="K60" s="864" t="s">
        <v>52</v>
      </c>
      <c r="L60" s="862" t="s">
        <v>109</v>
      </c>
      <c r="M60" s="862" t="s">
        <v>110</v>
      </c>
      <c r="N60" s="865" t="s">
        <v>111</v>
      </c>
      <c r="O60" s="866" t="s">
        <v>66</v>
      </c>
    </row>
    <row r="61" spans="2:15" ht="15.75">
      <c r="B61" s="867"/>
      <c r="C61" s="868"/>
      <c r="D61" s="869"/>
      <c r="E61" s="868"/>
      <c r="F61" s="869"/>
      <c r="G61" s="868"/>
      <c r="H61" s="868"/>
      <c r="I61" s="868"/>
      <c r="J61" s="868"/>
      <c r="K61" s="870"/>
      <c r="L61" s="868"/>
      <c r="M61" s="868"/>
      <c r="N61" s="871"/>
      <c r="O61" s="527"/>
    </row>
    <row r="62" spans="2:15" ht="15.75" hidden="1">
      <c r="B62" s="872" t="s">
        <v>112</v>
      </c>
      <c r="C62" s="346">
        <f>+C63+C64</f>
        <v>381918.49668000004</v>
      </c>
      <c r="D62" s="346">
        <f aca="true" t="shared" si="11" ref="D62:L62">+D63+D64</f>
        <v>1112527.63215</v>
      </c>
      <c r="E62" s="346">
        <f t="shared" si="11"/>
        <v>455825.07374</v>
      </c>
      <c r="F62" s="346">
        <f t="shared" si="11"/>
        <v>466396.93481</v>
      </c>
      <c r="G62" s="346">
        <f t="shared" si="11"/>
        <v>624296.21332</v>
      </c>
      <c r="H62" s="346">
        <f t="shared" si="11"/>
        <v>279778.19771000004</v>
      </c>
      <c r="I62" s="346">
        <f t="shared" si="11"/>
        <v>409748.6397</v>
      </c>
      <c r="J62" s="346">
        <f t="shared" si="11"/>
        <v>230793.21521000005</v>
      </c>
      <c r="K62" s="749">
        <f t="shared" si="11"/>
        <v>450232.8300001261</v>
      </c>
      <c r="L62" s="346">
        <f t="shared" si="11"/>
        <v>525053.700000147</v>
      </c>
      <c r="M62" s="346">
        <f>+M63+M64</f>
        <v>595343.6100001668</v>
      </c>
      <c r="N62" s="750">
        <f>+N63+N64</f>
        <v>366579.7200001027</v>
      </c>
      <c r="O62" s="528">
        <f>+O63+O64</f>
        <v>5898494.263320543</v>
      </c>
    </row>
    <row r="63" spans="2:15" ht="15.75" hidden="1">
      <c r="B63" s="873" t="s">
        <v>113</v>
      </c>
      <c r="C63" s="347">
        <f>+C67+C71+C75+C79</f>
        <v>82852.79878</v>
      </c>
      <c r="D63" s="347">
        <f aca="true" t="shared" si="12" ref="D63:N63">+D67+D71+D75+D79</f>
        <v>1003870.91774</v>
      </c>
      <c r="E63" s="347">
        <f t="shared" si="12"/>
        <v>182906.73118</v>
      </c>
      <c r="F63" s="347">
        <f t="shared" si="12"/>
        <v>326591.82114</v>
      </c>
      <c r="G63" s="347">
        <f t="shared" si="12"/>
        <v>147848.04233</v>
      </c>
      <c r="H63" s="347">
        <f t="shared" si="12"/>
        <v>193259.08151000005</v>
      </c>
      <c r="I63" s="347">
        <f t="shared" si="12"/>
        <v>114179.49509</v>
      </c>
      <c r="J63" s="347">
        <f t="shared" si="12"/>
        <v>163348.92317000002</v>
      </c>
      <c r="K63" s="751">
        <f t="shared" si="12"/>
        <v>187471.08000005252</v>
      </c>
      <c r="L63" s="347">
        <f t="shared" si="12"/>
        <v>342693.000000096</v>
      </c>
      <c r="M63" s="347">
        <f t="shared" si="12"/>
        <v>132692.40000003716</v>
      </c>
      <c r="N63" s="752">
        <f t="shared" si="12"/>
        <v>284176.8000000796</v>
      </c>
      <c r="O63" s="529">
        <f>SUM(C63:N63)</f>
        <v>3161891.0909402655</v>
      </c>
    </row>
    <row r="64" spans="2:15" ht="15.75" hidden="1">
      <c r="B64" s="873" t="s">
        <v>340</v>
      </c>
      <c r="C64" s="347">
        <f aca="true" t="shared" si="13" ref="C64:N64">+C68+C72+C76+C80</f>
        <v>299065.6979</v>
      </c>
      <c r="D64" s="347">
        <f t="shared" si="13"/>
        <v>108656.71441</v>
      </c>
      <c r="E64" s="347">
        <f t="shared" si="13"/>
        <v>272918.34256</v>
      </c>
      <c r="F64" s="347">
        <f t="shared" si="13"/>
        <v>139805.11367</v>
      </c>
      <c r="G64" s="347">
        <f t="shared" si="13"/>
        <v>476448.17099</v>
      </c>
      <c r="H64" s="347">
        <f t="shared" si="13"/>
        <v>86519.1162</v>
      </c>
      <c r="I64" s="347">
        <f t="shared" si="13"/>
        <v>295569.14461</v>
      </c>
      <c r="J64" s="347">
        <f t="shared" si="13"/>
        <v>67444.29204000001</v>
      </c>
      <c r="K64" s="751">
        <f t="shared" si="13"/>
        <v>262761.7500000736</v>
      </c>
      <c r="L64" s="347">
        <f t="shared" si="13"/>
        <v>182360.70000005103</v>
      </c>
      <c r="M64" s="347">
        <f t="shared" si="13"/>
        <v>462651.2100001296</v>
      </c>
      <c r="N64" s="752">
        <f t="shared" si="13"/>
        <v>82402.92000002308</v>
      </c>
      <c r="O64" s="529">
        <f>SUM(C64:N64)</f>
        <v>2736603.1723802774</v>
      </c>
    </row>
    <row r="65" spans="2:15" ht="15.75" hidden="1">
      <c r="B65" s="874"/>
      <c r="C65" s="396"/>
      <c r="D65" s="353"/>
      <c r="E65" s="396"/>
      <c r="F65" s="353"/>
      <c r="G65" s="396"/>
      <c r="H65" s="396"/>
      <c r="I65" s="396"/>
      <c r="J65" s="396"/>
      <c r="K65" s="747"/>
      <c r="L65" s="396"/>
      <c r="M65" s="396"/>
      <c r="N65" s="748"/>
      <c r="O65" s="530"/>
    </row>
    <row r="66" spans="2:15" ht="15">
      <c r="B66" s="875" t="s">
        <v>116</v>
      </c>
      <c r="C66" s="393">
        <f aca="true" t="shared" si="14" ref="C66:O66">+C67+C68</f>
        <v>106259.70262</v>
      </c>
      <c r="D66" s="393">
        <f t="shared" si="14"/>
        <v>130015.65682999999</v>
      </c>
      <c r="E66" s="393">
        <f t="shared" si="14"/>
        <v>141837.43045</v>
      </c>
      <c r="F66" s="393">
        <f t="shared" si="14"/>
        <v>397341.9252</v>
      </c>
      <c r="G66" s="393">
        <f t="shared" si="14"/>
        <v>180400.68568999998</v>
      </c>
      <c r="H66" s="393">
        <f t="shared" si="14"/>
        <v>144323.08107000001</v>
      </c>
      <c r="I66" s="393">
        <f t="shared" si="14"/>
        <v>141803.43533</v>
      </c>
      <c r="J66" s="653">
        <f t="shared" si="14"/>
        <v>129361.28448</v>
      </c>
      <c r="K66" s="753">
        <f t="shared" si="14"/>
        <v>150965.01000004227</v>
      </c>
      <c r="L66" s="393">
        <f t="shared" si="14"/>
        <v>384121.5300001076</v>
      </c>
      <c r="M66" s="393">
        <f t="shared" si="14"/>
        <v>156748.7700000439</v>
      </c>
      <c r="N66" s="754">
        <f t="shared" si="14"/>
        <v>237327.30000006646</v>
      </c>
      <c r="O66" s="656">
        <f t="shared" si="14"/>
        <v>2300505.8116702605</v>
      </c>
    </row>
    <row r="67" spans="2:15" ht="15">
      <c r="B67" s="876" t="s">
        <v>117</v>
      </c>
      <c r="C67" s="348">
        <v>51402.67326</v>
      </c>
      <c r="D67" s="348">
        <v>119502.42938999999</v>
      </c>
      <c r="E67" s="348">
        <v>106166.00026</v>
      </c>
      <c r="F67" s="348">
        <v>292177.74427</v>
      </c>
      <c r="G67" s="348">
        <v>147243.73413</v>
      </c>
      <c r="H67" s="348">
        <v>100219.15936000002</v>
      </c>
      <c r="I67" s="348">
        <v>84724.12874</v>
      </c>
      <c r="J67" s="654">
        <v>117170.67948</v>
      </c>
      <c r="K67" s="755">
        <f aca="true" t="shared" si="15" ref="K67:N68">+K20/$I$4</f>
        <v>114589.44000003209</v>
      </c>
      <c r="L67" s="348">
        <f t="shared" si="15"/>
        <v>285058.98000007984</v>
      </c>
      <c r="M67" s="348">
        <f t="shared" si="15"/>
        <v>126002.97000003529</v>
      </c>
      <c r="N67" s="348">
        <f t="shared" si="15"/>
        <v>185745.870000052</v>
      </c>
      <c r="O67" s="657">
        <f>SUM(C67:N67)</f>
        <v>1730003.8088901995</v>
      </c>
    </row>
    <row r="68" spans="2:15" ht="15">
      <c r="B68" s="876" t="s">
        <v>341</v>
      </c>
      <c r="C68" s="348">
        <v>54857.02935999999</v>
      </c>
      <c r="D68" s="348">
        <v>10513.22744</v>
      </c>
      <c r="E68" s="348">
        <v>35671.43019000001</v>
      </c>
      <c r="F68" s="348">
        <v>105164.18092999999</v>
      </c>
      <c r="G68" s="348">
        <v>33156.951559999994</v>
      </c>
      <c r="H68" s="348">
        <v>44103.921709999995</v>
      </c>
      <c r="I68" s="348">
        <v>57079.30658999999</v>
      </c>
      <c r="J68" s="654">
        <v>12190.605000000001</v>
      </c>
      <c r="K68" s="755">
        <f t="shared" si="15"/>
        <v>36375.570000010186</v>
      </c>
      <c r="L68" s="348">
        <f t="shared" si="15"/>
        <v>99062.55000002774</v>
      </c>
      <c r="M68" s="348">
        <f t="shared" si="15"/>
        <v>30745.80000000861</v>
      </c>
      <c r="N68" s="348">
        <f t="shared" si="15"/>
        <v>51581.43000001444</v>
      </c>
      <c r="O68" s="657">
        <f>SUM(C68:N68)</f>
        <v>570502.002780061</v>
      </c>
    </row>
    <row r="69" spans="2:15" ht="15.75">
      <c r="B69" s="873"/>
      <c r="C69" s="349"/>
      <c r="D69" s="349"/>
      <c r="E69" s="349"/>
      <c r="F69" s="349"/>
      <c r="G69" s="349"/>
      <c r="H69" s="349"/>
      <c r="I69" s="349"/>
      <c r="J69" s="655"/>
      <c r="K69" s="757"/>
      <c r="L69" s="349"/>
      <c r="M69" s="349"/>
      <c r="N69" s="758"/>
      <c r="O69" s="658"/>
    </row>
    <row r="70" spans="2:15" ht="15">
      <c r="B70" s="875" t="s">
        <v>119</v>
      </c>
      <c r="C70" s="393">
        <f>+C71+C72</f>
        <v>42730.63709</v>
      </c>
      <c r="D70" s="393">
        <f aca="true" t="shared" si="16" ref="D70:O70">+D71+D72</f>
        <v>53407.184</v>
      </c>
      <c r="E70" s="393">
        <f t="shared" si="16"/>
        <v>98768.80534</v>
      </c>
      <c r="F70" s="393">
        <f t="shared" si="16"/>
        <v>44277.023929999996</v>
      </c>
      <c r="G70" s="393">
        <f t="shared" si="16"/>
        <v>0</v>
      </c>
      <c r="H70" s="393">
        <f t="shared" si="16"/>
        <v>117382.30374000005</v>
      </c>
      <c r="I70" s="393">
        <f t="shared" si="16"/>
        <v>39582.390320000006</v>
      </c>
      <c r="J70" s="653">
        <f t="shared" si="16"/>
        <v>51531.26588000001</v>
      </c>
      <c r="K70" s="753">
        <f t="shared" si="16"/>
        <v>93150.9000000261</v>
      </c>
      <c r="L70" s="393">
        <f t="shared" si="16"/>
        <v>62937.54000001763</v>
      </c>
      <c r="M70" s="393">
        <f t="shared" si="16"/>
        <v>7884.810000002208</v>
      </c>
      <c r="N70" s="754">
        <f t="shared" si="16"/>
        <v>119094.30000003336</v>
      </c>
      <c r="O70" s="656">
        <f t="shared" si="16"/>
        <v>730747.1603000794</v>
      </c>
    </row>
    <row r="71" spans="2:15" ht="15">
      <c r="B71" s="876" t="s">
        <v>117</v>
      </c>
      <c r="C71" s="348">
        <v>31450.125519999998</v>
      </c>
      <c r="D71" s="348">
        <v>47123.18435</v>
      </c>
      <c r="E71" s="348">
        <v>76740.73092</v>
      </c>
      <c r="F71" s="348">
        <v>34414.07687</v>
      </c>
      <c r="G71" s="348">
        <v>0</v>
      </c>
      <c r="H71" s="348">
        <v>86580.68585000004</v>
      </c>
      <c r="I71" s="348">
        <v>29455.36635</v>
      </c>
      <c r="J71" s="654">
        <v>46178.24369000001</v>
      </c>
      <c r="K71" s="755">
        <f aca="true" t="shared" si="17" ref="K71:N72">+K24/$I$4</f>
        <v>72881.64000002042</v>
      </c>
      <c r="L71" s="348">
        <f t="shared" si="17"/>
        <v>52414.02000001468</v>
      </c>
      <c r="M71" s="348">
        <f t="shared" si="17"/>
        <v>6091.740000001706</v>
      </c>
      <c r="N71" s="348">
        <f t="shared" si="17"/>
        <v>92119.9500000258</v>
      </c>
      <c r="O71" s="657">
        <f>SUM(C71:N71)</f>
        <v>575449.7635500627</v>
      </c>
    </row>
    <row r="72" spans="2:15" ht="15">
      <c r="B72" s="876" t="s">
        <v>341</v>
      </c>
      <c r="C72" s="348">
        <v>11280.51157</v>
      </c>
      <c r="D72" s="348">
        <v>6283.99965</v>
      </c>
      <c r="E72" s="348">
        <v>22028.07442</v>
      </c>
      <c r="F72" s="348">
        <v>9862.947059999999</v>
      </c>
      <c r="G72" s="348">
        <v>0</v>
      </c>
      <c r="H72" s="348">
        <v>30801.617890000005</v>
      </c>
      <c r="I72" s="348">
        <v>10127.023970000002</v>
      </c>
      <c r="J72" s="654">
        <v>5353.022190000001</v>
      </c>
      <c r="K72" s="755">
        <f t="shared" si="17"/>
        <v>20269.260000005677</v>
      </c>
      <c r="L72" s="348">
        <f>+L25/$I$4</f>
        <v>10523.520000002947</v>
      </c>
      <c r="M72" s="348">
        <f t="shared" si="17"/>
        <v>1793.0700000005022</v>
      </c>
      <c r="N72" s="348">
        <f t="shared" si="17"/>
        <v>26974.350000007555</v>
      </c>
      <c r="O72" s="657">
        <f>SUM(C72:N72)</f>
        <v>155297.3967500167</v>
      </c>
    </row>
    <row r="73" spans="2:15" ht="15">
      <c r="B73" s="875"/>
      <c r="C73" s="348"/>
      <c r="D73" s="348"/>
      <c r="E73" s="348"/>
      <c r="F73" s="348"/>
      <c r="G73" s="348"/>
      <c r="H73" s="348"/>
      <c r="I73" s="348"/>
      <c r="J73" s="654"/>
      <c r="K73" s="755"/>
      <c r="L73" s="348"/>
      <c r="M73" s="348"/>
      <c r="N73" s="756"/>
      <c r="O73" s="657"/>
    </row>
    <row r="74" spans="2:15" ht="15">
      <c r="B74" s="875" t="s">
        <v>120</v>
      </c>
      <c r="C74" s="393">
        <f aca="true" t="shared" si="18" ref="C74:O74">+C75+C76</f>
        <v>222677.4375</v>
      </c>
      <c r="D74" s="393">
        <f t="shared" si="18"/>
        <v>912420.29845</v>
      </c>
      <c r="E74" s="393">
        <f t="shared" si="18"/>
        <v>202448.11601</v>
      </c>
      <c r="F74" s="393">
        <f t="shared" si="18"/>
        <v>0</v>
      </c>
      <c r="G74" s="393">
        <f t="shared" si="18"/>
        <v>439126.30487</v>
      </c>
      <c r="H74" s="393">
        <f t="shared" si="18"/>
        <v>0</v>
      </c>
      <c r="I74" s="393">
        <f t="shared" si="18"/>
        <v>217550.8125</v>
      </c>
      <c r="J74" s="653">
        <f t="shared" si="18"/>
        <v>36040.976310000005</v>
      </c>
      <c r="K74" s="753">
        <f t="shared" si="18"/>
        <v>198498.33000005558</v>
      </c>
      <c r="L74" s="393">
        <f t="shared" si="18"/>
        <v>72323.10000002025</v>
      </c>
      <c r="M74" s="393">
        <f t="shared" si="18"/>
        <v>430034.0400001204</v>
      </c>
      <c r="N74" s="754">
        <f t="shared" si="18"/>
        <v>0</v>
      </c>
      <c r="O74" s="656">
        <f t="shared" si="18"/>
        <v>2731119.4156401963</v>
      </c>
    </row>
    <row r="75" spans="2:15" ht="15">
      <c r="B75" s="876" t="s">
        <v>117</v>
      </c>
      <c r="C75" s="348">
        <v>0</v>
      </c>
      <c r="D75" s="348">
        <v>837245.304</v>
      </c>
      <c r="E75" s="348">
        <v>0</v>
      </c>
      <c r="F75" s="348">
        <v>0</v>
      </c>
      <c r="G75" s="348">
        <v>0</v>
      </c>
      <c r="H75" s="348">
        <v>0</v>
      </c>
      <c r="I75" s="348">
        <v>0</v>
      </c>
      <c r="J75" s="654">
        <v>0</v>
      </c>
      <c r="K75" s="755">
        <f aca="true" t="shared" si="19" ref="K75:N76">+K28/$I$4</f>
        <v>0</v>
      </c>
      <c r="L75" s="348">
        <f t="shared" si="19"/>
        <v>0</v>
      </c>
      <c r="M75" s="348">
        <f t="shared" si="19"/>
        <v>0</v>
      </c>
      <c r="N75" s="348">
        <f t="shared" si="19"/>
        <v>0</v>
      </c>
      <c r="O75" s="657">
        <f>SUM(C75:N75)</f>
        <v>837245.304</v>
      </c>
    </row>
    <row r="76" spans="2:15" ht="15">
      <c r="B76" s="876" t="s">
        <v>341</v>
      </c>
      <c r="C76" s="348">
        <v>222677.4375</v>
      </c>
      <c r="D76" s="348">
        <v>75174.99445</v>
      </c>
      <c r="E76" s="348">
        <v>202448.11601</v>
      </c>
      <c r="F76" s="348">
        <v>0</v>
      </c>
      <c r="G76" s="348">
        <v>439126.30487</v>
      </c>
      <c r="H76" s="348">
        <v>0</v>
      </c>
      <c r="I76" s="348">
        <v>217550.8125</v>
      </c>
      <c r="J76" s="654">
        <v>36040.976310000005</v>
      </c>
      <c r="K76" s="755">
        <f t="shared" si="19"/>
        <v>198498.33000005558</v>
      </c>
      <c r="L76" s="348">
        <f t="shared" si="19"/>
        <v>72323.10000002025</v>
      </c>
      <c r="M76" s="348">
        <f t="shared" si="19"/>
        <v>430034.0400001204</v>
      </c>
      <c r="N76" s="348">
        <f t="shared" si="19"/>
        <v>0</v>
      </c>
      <c r="O76" s="657">
        <f>SUM(C76:N76)</f>
        <v>1893874.1116401963</v>
      </c>
    </row>
    <row r="77" spans="2:15" ht="15">
      <c r="B77" s="875"/>
      <c r="C77" s="348"/>
      <c r="D77" s="348"/>
      <c r="E77" s="348"/>
      <c r="F77" s="348"/>
      <c r="G77" s="348"/>
      <c r="H77" s="348"/>
      <c r="I77" s="348"/>
      <c r="J77" s="654"/>
      <c r="K77" s="755"/>
      <c r="L77" s="348"/>
      <c r="M77" s="348"/>
      <c r="N77" s="756"/>
      <c r="O77" s="657"/>
    </row>
    <row r="78" spans="2:15" ht="15">
      <c r="B78" s="875" t="s">
        <v>415</v>
      </c>
      <c r="C78" s="393">
        <f aca="true" t="shared" si="20" ref="C78:O78">+C79+C80</f>
        <v>10250.71947</v>
      </c>
      <c r="D78" s="393">
        <f t="shared" si="20"/>
        <v>16684.49287</v>
      </c>
      <c r="E78" s="393">
        <f t="shared" si="20"/>
        <v>12770.721940000001</v>
      </c>
      <c r="F78" s="393">
        <f t="shared" si="20"/>
        <v>24777.985679999998</v>
      </c>
      <c r="G78" s="393">
        <f t="shared" si="20"/>
        <v>4769.222760000001</v>
      </c>
      <c r="H78" s="393">
        <f t="shared" si="20"/>
        <v>18072.8129</v>
      </c>
      <c r="I78" s="393">
        <f t="shared" si="20"/>
        <v>10812.00155</v>
      </c>
      <c r="J78" s="653">
        <f t="shared" si="20"/>
        <v>13859.688540000003</v>
      </c>
      <c r="K78" s="753">
        <f t="shared" si="20"/>
        <v>7618.590000002134</v>
      </c>
      <c r="L78" s="393">
        <f t="shared" si="20"/>
        <v>5671.530000001588</v>
      </c>
      <c r="M78" s="393">
        <f t="shared" si="20"/>
        <v>675.9900000001893</v>
      </c>
      <c r="N78" s="754">
        <f t="shared" si="20"/>
        <v>10158.120000002844</v>
      </c>
      <c r="O78" s="656">
        <f t="shared" si="20"/>
        <v>136121.87571000677</v>
      </c>
    </row>
    <row r="79" spans="2:15" ht="15">
      <c r="B79" s="876" t="s">
        <v>117</v>
      </c>
      <c r="C79" s="348">
        <v>0</v>
      </c>
      <c r="D79" s="348">
        <v>0</v>
      </c>
      <c r="E79" s="348">
        <v>0</v>
      </c>
      <c r="F79" s="348">
        <v>0</v>
      </c>
      <c r="G79" s="348">
        <v>604.3081999999999</v>
      </c>
      <c r="H79" s="348">
        <v>6459.2363</v>
      </c>
      <c r="I79" s="348">
        <v>0</v>
      </c>
      <c r="J79" s="654">
        <v>0</v>
      </c>
      <c r="K79" s="755">
        <f aca="true" t="shared" si="21" ref="K79:N80">+K32/$I$4</f>
        <v>0</v>
      </c>
      <c r="L79" s="348">
        <f t="shared" si="21"/>
        <v>5220.000000001462</v>
      </c>
      <c r="M79" s="348">
        <f t="shared" si="21"/>
        <v>597.6900000001674</v>
      </c>
      <c r="N79" s="348">
        <f t="shared" si="21"/>
        <v>6310.980000001768</v>
      </c>
      <c r="O79" s="657">
        <f>SUM(C79:N79)</f>
        <v>19192.2145000034</v>
      </c>
    </row>
    <row r="80" spans="2:15" ht="15">
      <c r="B80" s="876" t="s">
        <v>341</v>
      </c>
      <c r="C80" s="348">
        <v>10250.71947</v>
      </c>
      <c r="D80" s="348">
        <v>16684.49287</v>
      </c>
      <c r="E80" s="348">
        <v>12770.721940000001</v>
      </c>
      <c r="F80" s="348">
        <v>24777.985679999998</v>
      </c>
      <c r="G80" s="348">
        <v>4164.91456</v>
      </c>
      <c r="H80" s="348">
        <v>11613.5766</v>
      </c>
      <c r="I80" s="348">
        <v>10812.00155</v>
      </c>
      <c r="J80" s="654">
        <v>13859.688540000003</v>
      </c>
      <c r="K80" s="755">
        <f t="shared" si="21"/>
        <v>7618.590000002134</v>
      </c>
      <c r="L80" s="348">
        <f t="shared" si="21"/>
        <v>451.53000000012645</v>
      </c>
      <c r="M80" s="348">
        <f t="shared" si="21"/>
        <v>78.30000000002192</v>
      </c>
      <c r="N80" s="348">
        <f t="shared" si="21"/>
        <v>3847.140000001077</v>
      </c>
      <c r="O80" s="657">
        <f>SUM(C80:N80)</f>
        <v>116929.66121000337</v>
      </c>
    </row>
    <row r="81" spans="2:15" ht="31.5" hidden="1">
      <c r="B81" s="886" t="s">
        <v>121</v>
      </c>
      <c r="C81" s="350">
        <f>+C82+C83</f>
        <v>0</v>
      </c>
      <c r="D81" s="350">
        <f aca="true" t="shared" si="22" ref="D81:O81">+D82+D83</f>
        <v>0</v>
      </c>
      <c r="E81" s="350">
        <f t="shared" si="22"/>
        <v>0</v>
      </c>
      <c r="F81" s="350">
        <f t="shared" si="22"/>
        <v>0</v>
      </c>
      <c r="G81" s="350">
        <f t="shared" si="22"/>
        <v>0</v>
      </c>
      <c r="H81" s="350">
        <f t="shared" si="22"/>
        <v>0</v>
      </c>
      <c r="I81" s="350">
        <f t="shared" si="22"/>
        <v>0</v>
      </c>
      <c r="J81" s="765">
        <f t="shared" si="22"/>
        <v>0</v>
      </c>
      <c r="K81" s="759">
        <f t="shared" si="22"/>
        <v>0</v>
      </c>
      <c r="L81" s="350">
        <f t="shared" si="22"/>
        <v>0</v>
      </c>
      <c r="M81" s="350">
        <f t="shared" si="22"/>
        <v>0</v>
      </c>
      <c r="N81" s="760">
        <f t="shared" si="22"/>
        <v>0</v>
      </c>
      <c r="O81" s="534">
        <f t="shared" si="22"/>
        <v>0</v>
      </c>
    </row>
    <row r="82" spans="2:15" ht="15.75" hidden="1">
      <c r="B82" s="873" t="s">
        <v>113</v>
      </c>
      <c r="C82" s="347">
        <v>0</v>
      </c>
      <c r="D82" s="347">
        <v>0</v>
      </c>
      <c r="E82" s="347">
        <v>0</v>
      </c>
      <c r="F82" s="347">
        <v>0</v>
      </c>
      <c r="G82" s="347">
        <v>0</v>
      </c>
      <c r="H82" s="347">
        <v>0</v>
      </c>
      <c r="I82" s="347">
        <v>0</v>
      </c>
      <c r="J82" s="766">
        <v>0</v>
      </c>
      <c r="K82" s="751">
        <v>0</v>
      </c>
      <c r="L82" s="347">
        <v>0</v>
      </c>
      <c r="M82" s="347">
        <v>0</v>
      </c>
      <c r="N82" s="752">
        <v>0</v>
      </c>
      <c r="O82" s="529">
        <f>SUM(C82:N82)</f>
        <v>0</v>
      </c>
    </row>
    <row r="83" spans="2:15" ht="15.75" hidden="1">
      <c r="B83" s="873" t="s">
        <v>340</v>
      </c>
      <c r="C83" s="347">
        <v>0</v>
      </c>
      <c r="D83" s="347">
        <v>0</v>
      </c>
      <c r="E83" s="347">
        <v>0</v>
      </c>
      <c r="F83" s="347">
        <v>0</v>
      </c>
      <c r="G83" s="347">
        <v>0</v>
      </c>
      <c r="H83" s="347">
        <v>0</v>
      </c>
      <c r="I83" s="347">
        <v>0</v>
      </c>
      <c r="J83" s="766">
        <v>0</v>
      </c>
      <c r="K83" s="751">
        <v>0</v>
      </c>
      <c r="L83" s="347">
        <v>0</v>
      </c>
      <c r="M83" s="347">
        <v>0</v>
      </c>
      <c r="N83" s="752">
        <v>0</v>
      </c>
      <c r="O83" s="529">
        <f>SUM(C83:N83)</f>
        <v>0</v>
      </c>
    </row>
    <row r="84" spans="2:15" ht="15.75">
      <c r="B84" s="887"/>
      <c r="C84" s="888"/>
      <c r="D84" s="888"/>
      <c r="E84" s="888"/>
      <c r="F84" s="888"/>
      <c r="G84" s="888"/>
      <c r="H84" s="888"/>
      <c r="I84" s="888"/>
      <c r="J84" s="889"/>
      <c r="K84" s="890"/>
      <c r="L84" s="888"/>
      <c r="M84" s="888"/>
      <c r="N84" s="891"/>
      <c r="O84" s="892"/>
    </row>
    <row r="85" spans="2:15" ht="7.5" customHeight="1">
      <c r="B85" s="893"/>
      <c r="C85" s="351"/>
      <c r="D85" s="351"/>
      <c r="E85" s="351"/>
      <c r="F85" s="351"/>
      <c r="G85" s="351"/>
      <c r="H85" s="351"/>
      <c r="I85" s="351"/>
      <c r="J85" s="768"/>
      <c r="K85" s="763"/>
      <c r="L85" s="351"/>
      <c r="M85" s="351"/>
      <c r="N85" s="764"/>
      <c r="O85" s="535"/>
    </row>
    <row r="86" spans="2:15" ht="15.75">
      <c r="B86" s="521" t="s">
        <v>519</v>
      </c>
      <c r="C86" s="346">
        <f>+C87+C88</f>
        <v>381918.49668000004</v>
      </c>
      <c r="D86" s="346">
        <f aca="true" t="shared" si="23" ref="D86:O86">+D87+D88</f>
        <v>1112527.63215</v>
      </c>
      <c r="E86" s="346">
        <f t="shared" si="23"/>
        <v>455825.07374</v>
      </c>
      <c r="F86" s="346">
        <f t="shared" si="23"/>
        <v>466396.93481</v>
      </c>
      <c r="G86" s="346">
        <f t="shared" si="23"/>
        <v>624296.21332</v>
      </c>
      <c r="H86" s="346">
        <f t="shared" si="23"/>
        <v>279778.19771000004</v>
      </c>
      <c r="I86" s="346">
        <f t="shared" si="23"/>
        <v>409748.6397</v>
      </c>
      <c r="J86" s="836">
        <f t="shared" si="23"/>
        <v>230793.21521000005</v>
      </c>
      <c r="K86" s="749">
        <f t="shared" si="23"/>
        <v>450232.8300001261</v>
      </c>
      <c r="L86" s="346">
        <f t="shared" si="23"/>
        <v>525053.700000147</v>
      </c>
      <c r="M86" s="346">
        <f t="shared" si="23"/>
        <v>595343.6100001668</v>
      </c>
      <c r="N86" s="837">
        <f t="shared" si="23"/>
        <v>366579.7200001027</v>
      </c>
      <c r="O86" s="838">
        <f t="shared" si="23"/>
        <v>5898494.263320543</v>
      </c>
    </row>
    <row r="87" spans="2:15" ht="15.75">
      <c r="B87" s="213" t="s">
        <v>227</v>
      </c>
      <c r="C87" s="347">
        <f aca="true" t="shared" si="24" ref="C87:H87">+C63+C82</f>
        <v>82852.79878</v>
      </c>
      <c r="D87" s="347">
        <f t="shared" si="24"/>
        <v>1003870.91774</v>
      </c>
      <c r="E87" s="347">
        <f t="shared" si="24"/>
        <v>182906.73118</v>
      </c>
      <c r="F87" s="347">
        <f t="shared" si="24"/>
        <v>326591.82114</v>
      </c>
      <c r="G87" s="347">
        <f t="shared" si="24"/>
        <v>147848.04233</v>
      </c>
      <c r="H87" s="347">
        <f t="shared" si="24"/>
        <v>193259.08151000005</v>
      </c>
      <c r="I87" s="347">
        <f>+I67+I71</f>
        <v>114179.49509</v>
      </c>
      <c r="J87" s="766">
        <f aca="true" t="shared" si="25" ref="J87:O87">+J63+J82</f>
        <v>163348.92317000002</v>
      </c>
      <c r="K87" s="751">
        <f t="shared" si="25"/>
        <v>187471.08000005252</v>
      </c>
      <c r="L87" s="347">
        <f t="shared" si="25"/>
        <v>342693.000000096</v>
      </c>
      <c r="M87" s="347">
        <f t="shared" si="25"/>
        <v>132692.40000003716</v>
      </c>
      <c r="N87" s="839">
        <f t="shared" si="25"/>
        <v>284176.8000000796</v>
      </c>
      <c r="O87" s="840">
        <f t="shared" si="25"/>
        <v>3161891.0909402655</v>
      </c>
    </row>
    <row r="88" spans="2:15" ht="15.75">
      <c r="B88" s="213" t="s">
        <v>520</v>
      </c>
      <c r="C88" s="347">
        <f aca="true" t="shared" si="26" ref="C88:H88">+C64+C83</f>
        <v>299065.6979</v>
      </c>
      <c r="D88" s="347">
        <f t="shared" si="26"/>
        <v>108656.71441</v>
      </c>
      <c r="E88" s="347">
        <f t="shared" si="26"/>
        <v>272918.34256</v>
      </c>
      <c r="F88" s="347">
        <f t="shared" si="26"/>
        <v>139805.11367</v>
      </c>
      <c r="G88" s="347">
        <f t="shared" si="26"/>
        <v>476448.17099</v>
      </c>
      <c r="H88" s="347">
        <f t="shared" si="26"/>
        <v>86519.1162</v>
      </c>
      <c r="I88" s="347">
        <f>+I64+I83</f>
        <v>295569.14461</v>
      </c>
      <c r="J88" s="766">
        <f aca="true" t="shared" si="27" ref="J88:O88">+J64+J83</f>
        <v>67444.29204000001</v>
      </c>
      <c r="K88" s="751">
        <f t="shared" si="27"/>
        <v>262761.7500000736</v>
      </c>
      <c r="L88" s="347">
        <f t="shared" si="27"/>
        <v>182360.70000005103</v>
      </c>
      <c r="M88" s="347">
        <f t="shared" si="27"/>
        <v>462651.2100001296</v>
      </c>
      <c r="N88" s="839">
        <f t="shared" si="27"/>
        <v>82402.92000002308</v>
      </c>
      <c r="O88" s="840">
        <f t="shared" si="27"/>
        <v>2736603.1723802774</v>
      </c>
    </row>
    <row r="89" spans="2:15" ht="8.25" customHeight="1">
      <c r="B89" s="894"/>
      <c r="C89" s="842"/>
      <c r="D89" s="842"/>
      <c r="E89" s="842"/>
      <c r="F89" s="842"/>
      <c r="G89" s="842"/>
      <c r="H89" s="842"/>
      <c r="I89" s="842"/>
      <c r="J89" s="842"/>
      <c r="K89" s="843"/>
      <c r="L89" s="842"/>
      <c r="M89" s="842"/>
      <c r="N89" s="844"/>
      <c r="O89" s="845"/>
    </row>
    <row r="90" spans="2:15" ht="15.75">
      <c r="B90" s="352"/>
      <c r="C90" s="353"/>
      <c r="D90" s="353"/>
      <c r="E90" s="353"/>
      <c r="F90" s="353"/>
      <c r="G90" s="353"/>
      <c r="H90" s="353"/>
      <c r="I90" s="353"/>
      <c r="J90" s="396"/>
      <c r="K90" s="353"/>
      <c r="L90" s="353"/>
      <c r="M90" s="353"/>
      <c r="N90" s="353"/>
      <c r="O90" s="353"/>
    </row>
    <row r="91" spans="2:15" ht="15.75">
      <c r="B91" s="398" t="s">
        <v>347</v>
      </c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4"/>
    </row>
    <row r="92" spans="2:15" ht="15">
      <c r="B92" s="399" t="s">
        <v>342</v>
      </c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</row>
    <row r="93" spans="2:15" ht="15">
      <c r="B93" s="399" t="s">
        <v>465</v>
      </c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</row>
    <row r="94" spans="2:15" ht="15">
      <c r="B94" s="399" t="s">
        <v>343</v>
      </c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</row>
    <row r="95" spans="2:15" ht="15">
      <c r="B95" s="399" t="s">
        <v>123</v>
      </c>
      <c r="C95" s="113"/>
      <c r="D95" s="113"/>
      <c r="E95" s="113"/>
      <c r="F95" s="113"/>
      <c r="G95" s="113"/>
      <c r="H95" s="397"/>
      <c r="I95" s="397"/>
      <c r="J95" s="397"/>
      <c r="K95" s="397"/>
      <c r="L95" s="397"/>
      <c r="M95" s="397"/>
      <c r="N95" s="397"/>
      <c r="O95" s="113"/>
    </row>
    <row r="96" spans="2:15" ht="15">
      <c r="B96" s="399" t="s">
        <v>344</v>
      </c>
      <c r="C96" s="113"/>
      <c r="D96" s="113"/>
      <c r="E96" s="113"/>
      <c r="F96" s="113"/>
      <c r="G96" s="113"/>
      <c r="H96" s="397"/>
      <c r="I96" s="397"/>
      <c r="J96" s="397"/>
      <c r="K96" s="397"/>
      <c r="L96" s="397"/>
      <c r="M96" s="397"/>
      <c r="N96" s="397"/>
      <c r="O96" s="113"/>
    </row>
    <row r="97" spans="2:15" ht="15">
      <c r="B97" s="112"/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</row>
  </sheetData>
  <sheetProtection/>
  <mergeCells count="8">
    <mergeCell ref="B12:B13"/>
    <mergeCell ref="B8:E8"/>
    <mergeCell ref="C12:J12"/>
    <mergeCell ref="K12:N12"/>
    <mergeCell ref="B55:E55"/>
    <mergeCell ref="B59:B60"/>
    <mergeCell ref="C59:J59"/>
    <mergeCell ref="K59:N59"/>
  </mergeCells>
  <hyperlinks>
    <hyperlink ref="G5" location="nuevos_soles7A" display="Cuadro en nuevos soles"/>
  </hyperlinks>
  <printOptions horizontalCentered="1"/>
  <pageMargins left="0.7" right="0.5905511811023623" top="0.984251968503937" bottom="0.7874015748031497" header="0" footer="0"/>
  <pageSetup fitToHeight="1" fitToWidth="1" horizontalDpi="600" verticalDpi="600" orientation="landscape" paperSize="9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137"/>
  <sheetViews>
    <sheetView showGridLines="0" zoomScale="75" zoomScaleNormal="75" zoomScalePageLayoutView="0" workbookViewId="0" topLeftCell="A1">
      <selection activeCell="B62" sqref="B62"/>
    </sheetView>
  </sheetViews>
  <sheetFormatPr defaultColWidth="11.421875" defaultRowHeight="5.25" customHeight="1"/>
  <cols>
    <col min="1" max="1" width="3.421875" style="0" customWidth="1"/>
    <col min="2" max="2" width="4.28125" style="0" customWidth="1"/>
    <col min="3" max="3" width="46.8515625" style="0" customWidth="1"/>
    <col min="4" max="11" width="12.7109375" style="0" customWidth="1"/>
    <col min="12" max="12" width="12.7109375" style="0" hidden="1" customWidth="1"/>
    <col min="13" max="13" width="13.7109375" style="0" hidden="1" customWidth="1"/>
    <col min="14" max="18" width="11.421875" style="0" hidden="1" customWidth="1"/>
    <col min="19" max="19" width="15.7109375" style="0" customWidth="1"/>
  </cols>
  <sheetData>
    <row r="1" ht="12" customHeight="1"/>
    <row r="2" ht="16.5" customHeight="1"/>
    <row r="3" ht="16.5" customHeight="1"/>
    <row r="4" ht="18" customHeight="1"/>
    <row r="5" spans="2:8" s="594" customFormat="1" ht="18">
      <c r="B5" s="32" t="s">
        <v>400</v>
      </c>
      <c r="H5" s="895" t="s">
        <v>502</v>
      </c>
    </row>
    <row r="6" spans="2:3" s="594" customFormat="1" ht="18">
      <c r="B6" s="53" t="s">
        <v>363</v>
      </c>
      <c r="C6" s="684"/>
    </row>
    <row r="7" s="580" customFormat="1" ht="15.75">
      <c r="B7" s="420" t="s">
        <v>289</v>
      </c>
    </row>
    <row r="8" spans="2:19" s="580" customFormat="1" ht="17.25" customHeight="1">
      <c r="B8" s="412" t="s">
        <v>223</v>
      </c>
      <c r="C8" s="59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</row>
    <row r="9" spans="2:19" s="580" customFormat="1" ht="17.25" customHeight="1">
      <c r="B9" s="440" t="s">
        <v>468</v>
      </c>
      <c r="C9" s="596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</row>
    <row r="10" spans="2:19" s="579" customFormat="1" ht="17.25" customHeight="1">
      <c r="B10" s="112" t="s">
        <v>57</v>
      </c>
      <c r="C10" s="597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</row>
    <row r="11" spans="2:19" ht="12" customHeight="1">
      <c r="B11" s="412"/>
      <c r="C11" s="401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</row>
    <row r="12" spans="2:19" ht="8.25" customHeight="1">
      <c r="B12" s="936"/>
      <c r="C12" s="940"/>
      <c r="D12" s="660" t="s">
        <v>102</v>
      </c>
      <c r="E12" s="882" t="s">
        <v>103</v>
      </c>
      <c r="F12" s="882" t="s">
        <v>51</v>
      </c>
      <c r="G12" s="882" t="s">
        <v>104</v>
      </c>
      <c r="H12" s="882" t="s">
        <v>105</v>
      </c>
      <c r="I12" s="882" t="s">
        <v>106</v>
      </c>
      <c r="J12" s="882" t="s">
        <v>107</v>
      </c>
      <c r="K12" s="882" t="s">
        <v>108</v>
      </c>
      <c r="L12" s="406"/>
      <c r="M12" s="406"/>
      <c r="N12" s="406"/>
      <c r="O12" s="406"/>
      <c r="P12" s="406"/>
      <c r="Q12" s="406"/>
      <c r="R12" s="406"/>
      <c r="S12" s="885" t="s">
        <v>66</v>
      </c>
    </row>
    <row r="13" spans="1:19" ht="8.25" customHeight="1">
      <c r="A13" s="456"/>
      <c r="B13" s="819" t="s">
        <v>223</v>
      </c>
      <c r="C13" s="820"/>
      <c r="D13" s="661"/>
      <c r="E13" s="883"/>
      <c r="F13" s="883"/>
      <c r="G13" s="883"/>
      <c r="H13" s="883"/>
      <c r="I13" s="883"/>
      <c r="J13" s="883"/>
      <c r="K13" s="883"/>
      <c r="L13" s="407"/>
      <c r="M13" s="407"/>
      <c r="N13" s="408"/>
      <c r="O13" s="408"/>
      <c r="P13" s="407"/>
      <c r="Q13" s="407"/>
      <c r="R13" s="407"/>
      <c r="S13" s="852"/>
    </row>
    <row r="14" spans="1:19" ht="17.25" customHeight="1">
      <c r="A14" s="456"/>
      <c r="B14" s="821"/>
      <c r="C14" s="725"/>
      <c r="D14" s="565"/>
      <c r="E14" s="884"/>
      <c r="F14" s="884"/>
      <c r="G14" s="884"/>
      <c r="H14" s="884"/>
      <c r="I14" s="884"/>
      <c r="J14" s="884"/>
      <c r="K14" s="884"/>
      <c r="L14" s="409"/>
      <c r="M14" s="409" t="s">
        <v>52</v>
      </c>
      <c r="N14" s="410" t="s">
        <v>109</v>
      </c>
      <c r="O14" s="410"/>
      <c r="P14" s="409" t="s">
        <v>110</v>
      </c>
      <c r="Q14" s="409" t="s">
        <v>111</v>
      </c>
      <c r="R14" s="409"/>
      <c r="S14" s="853"/>
    </row>
    <row r="15" spans="1:19" ht="17.25" customHeight="1">
      <c r="A15" s="456"/>
      <c r="B15" s="666"/>
      <c r="C15" s="667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9"/>
    </row>
    <row r="16" spans="1:19" ht="17.25" customHeight="1">
      <c r="A16" s="456"/>
      <c r="B16" s="553" t="s">
        <v>381</v>
      </c>
      <c r="C16" s="554"/>
      <c r="D16" s="411">
        <f aca="true" t="shared" si="0" ref="D16:K16">D17+D18+D19</f>
        <v>141799.38545</v>
      </c>
      <c r="E16" s="411">
        <f t="shared" si="0"/>
        <v>413291.44638000004</v>
      </c>
      <c r="F16" s="411">
        <f t="shared" si="0"/>
        <v>167607.65837000002</v>
      </c>
      <c r="G16" s="411">
        <f t="shared" si="0"/>
        <v>172298.64187000002</v>
      </c>
      <c r="H16" s="411">
        <f t="shared" si="0"/>
        <v>234211.57468</v>
      </c>
      <c r="I16" s="411">
        <f t="shared" si="0"/>
        <v>103699.49939</v>
      </c>
      <c r="J16" s="632">
        <f t="shared" si="0"/>
        <v>155653.72699</v>
      </c>
      <c r="K16" s="632">
        <f t="shared" si="0"/>
        <v>86662.94688999998</v>
      </c>
      <c r="L16" s="402"/>
      <c r="M16" s="411">
        <f>M17+M18+M19</f>
        <v>0</v>
      </c>
      <c r="N16" s="411">
        <f>N17+N18+N19</f>
        <v>0</v>
      </c>
      <c r="O16" s="411"/>
      <c r="P16" s="411">
        <f>P17+P18+P19</f>
        <v>0</v>
      </c>
      <c r="Q16" s="411">
        <f>Q17+Q18+Q19</f>
        <v>0</v>
      </c>
      <c r="R16" s="411"/>
      <c r="S16" s="627">
        <f>S17+S18+S19</f>
        <v>1475224.88002</v>
      </c>
    </row>
    <row r="17" spans="1:20" ht="17.25" customHeight="1">
      <c r="A17" s="456"/>
      <c r="B17" s="555" t="s">
        <v>124</v>
      </c>
      <c r="C17" s="556"/>
      <c r="D17" s="551">
        <f aca="true" t="shared" si="1" ref="D17:E19">+D22+D27</f>
        <v>30754.86425</v>
      </c>
      <c r="E17" s="551">
        <f t="shared" si="1"/>
        <v>373078.54674</v>
      </c>
      <c r="F17" s="551">
        <f aca="true" t="shared" si="2" ref="F17:G19">+F22+F27</f>
        <v>68466.26186</v>
      </c>
      <c r="G17" s="551">
        <f t="shared" si="2"/>
        <v>120613.00008000001</v>
      </c>
      <c r="H17" s="551">
        <f>+H22+H27</f>
        <v>55457.74012999999</v>
      </c>
      <c r="I17" s="551">
        <f>+I22+I27</f>
        <v>72347.81131</v>
      </c>
      <c r="J17" s="633">
        <f aca="true" t="shared" si="3" ref="J17:S17">+J22+J27</f>
        <v>43321.35961</v>
      </c>
      <c r="K17" s="633">
        <f t="shared" si="3"/>
        <v>61322.62341999999</v>
      </c>
      <c r="L17" s="551">
        <f t="shared" si="3"/>
        <v>0</v>
      </c>
      <c r="M17" s="551">
        <f t="shared" si="3"/>
        <v>0</v>
      </c>
      <c r="N17" s="551">
        <f t="shared" si="3"/>
        <v>0</v>
      </c>
      <c r="O17" s="551">
        <f t="shared" si="3"/>
        <v>0</v>
      </c>
      <c r="P17" s="551">
        <f t="shared" si="3"/>
        <v>0</v>
      </c>
      <c r="Q17" s="551">
        <f t="shared" si="3"/>
        <v>0</v>
      </c>
      <c r="R17" s="551">
        <f t="shared" si="3"/>
        <v>0</v>
      </c>
      <c r="S17" s="628">
        <f t="shared" si="3"/>
        <v>825362.2074</v>
      </c>
      <c r="T17" s="456"/>
    </row>
    <row r="18" spans="1:19" ht="21" customHeight="1">
      <c r="A18" s="456"/>
      <c r="B18" s="555" t="s">
        <v>125</v>
      </c>
      <c r="C18" s="556"/>
      <c r="D18" s="551">
        <f t="shared" si="1"/>
        <v>107170.18615</v>
      </c>
      <c r="E18" s="551">
        <f t="shared" si="1"/>
        <v>33971.85037</v>
      </c>
      <c r="F18" s="551">
        <f t="shared" si="2"/>
        <v>97126.76000000001</v>
      </c>
      <c r="G18" s="551">
        <f t="shared" si="2"/>
        <v>42720.281469999994</v>
      </c>
      <c r="H18" s="551">
        <f>+H23+H28</f>
        <v>177217.3713</v>
      </c>
      <c r="I18" s="551">
        <f>+I23+I28</f>
        <v>28569.756409999995</v>
      </c>
      <c r="J18" s="633">
        <f aca="true" t="shared" si="4" ref="J18:S18">+J23+J28</f>
        <v>107921.17018</v>
      </c>
      <c r="K18" s="633">
        <f t="shared" si="4"/>
        <v>19828.51627</v>
      </c>
      <c r="L18" s="551">
        <f t="shared" si="4"/>
        <v>0</v>
      </c>
      <c r="M18" s="551">
        <f t="shared" si="4"/>
        <v>0</v>
      </c>
      <c r="N18" s="551">
        <f t="shared" si="4"/>
        <v>0</v>
      </c>
      <c r="O18" s="551">
        <f t="shared" si="4"/>
        <v>0</v>
      </c>
      <c r="P18" s="551">
        <f t="shared" si="4"/>
        <v>0</v>
      </c>
      <c r="Q18" s="551">
        <f t="shared" si="4"/>
        <v>0</v>
      </c>
      <c r="R18" s="551">
        <f t="shared" si="4"/>
        <v>0</v>
      </c>
      <c r="S18" s="628">
        <f t="shared" si="4"/>
        <v>614525.89215</v>
      </c>
    </row>
    <row r="19" spans="1:19" ht="20.25" customHeight="1">
      <c r="A19" s="456"/>
      <c r="B19" s="670" t="s">
        <v>126</v>
      </c>
      <c r="C19" s="671"/>
      <c r="D19" s="672">
        <f t="shared" si="1"/>
        <v>3874.3350499999997</v>
      </c>
      <c r="E19" s="672">
        <f t="shared" si="1"/>
        <v>6241.049270000001</v>
      </c>
      <c r="F19" s="672">
        <f t="shared" si="2"/>
        <v>2014.6365099999998</v>
      </c>
      <c r="G19" s="672">
        <f t="shared" si="2"/>
        <v>8965.36032</v>
      </c>
      <c r="H19" s="672">
        <f>+H24+H29</f>
        <v>1536.46325</v>
      </c>
      <c r="I19" s="672">
        <f aca="true" t="shared" si="5" ref="I19:R19">+I24+I29</f>
        <v>2781.9316700000004</v>
      </c>
      <c r="J19" s="673">
        <f t="shared" si="5"/>
        <v>4411.1972</v>
      </c>
      <c r="K19" s="673">
        <f t="shared" si="5"/>
        <v>5511.807199999999</v>
      </c>
      <c r="L19" s="672">
        <f>+L24+L29</f>
        <v>0</v>
      </c>
      <c r="M19" s="672">
        <f>+M24+M29</f>
        <v>0</v>
      </c>
      <c r="N19" s="672">
        <f>+N24+N29</f>
        <v>0</v>
      </c>
      <c r="O19" s="672">
        <f t="shared" si="5"/>
        <v>0</v>
      </c>
      <c r="P19" s="672">
        <f t="shared" si="5"/>
        <v>0</v>
      </c>
      <c r="Q19" s="672">
        <f t="shared" si="5"/>
        <v>0</v>
      </c>
      <c r="R19" s="672">
        <f t="shared" si="5"/>
        <v>0</v>
      </c>
      <c r="S19" s="674">
        <f>+S24+S29</f>
        <v>35336.78047</v>
      </c>
    </row>
    <row r="20" spans="1:19" ht="11.25" customHeight="1">
      <c r="A20" s="456"/>
      <c r="B20" s="552"/>
      <c r="C20" s="557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574"/>
    </row>
    <row r="21" spans="1:19" ht="21" customHeight="1">
      <c r="A21" s="456"/>
      <c r="B21" s="558" t="s">
        <v>409</v>
      </c>
      <c r="C21" s="559"/>
      <c r="D21" s="392">
        <f aca="true" t="shared" si="6" ref="D21:K21">D22+D23+D24</f>
        <v>141310.22262</v>
      </c>
      <c r="E21" s="392">
        <f t="shared" si="6"/>
        <v>394580.24208</v>
      </c>
      <c r="F21" s="392">
        <f t="shared" si="6"/>
        <v>147973.75931</v>
      </c>
      <c r="G21" s="392">
        <f t="shared" si="6"/>
        <v>170898.17683</v>
      </c>
      <c r="H21" s="392">
        <f t="shared" si="6"/>
        <v>226672.08369999996</v>
      </c>
      <c r="I21" s="392">
        <f t="shared" si="6"/>
        <v>100032.79566999999</v>
      </c>
      <c r="J21" s="634">
        <f t="shared" si="6"/>
        <v>155157.914</v>
      </c>
      <c r="K21" s="634">
        <f t="shared" si="6"/>
        <v>67897.26769</v>
      </c>
      <c r="L21" s="550" t="s">
        <v>349</v>
      </c>
      <c r="M21" s="392">
        <f>M22+M23+M24</f>
        <v>0</v>
      </c>
      <c r="N21" s="392">
        <f>N22+N23+N24</f>
        <v>0</v>
      </c>
      <c r="O21" s="550" t="s">
        <v>350</v>
      </c>
      <c r="P21" s="392">
        <f>P22+P23+P24</f>
        <v>0</v>
      </c>
      <c r="Q21" s="392">
        <f>Q22+Q23+Q24</f>
        <v>0</v>
      </c>
      <c r="R21" s="550" t="s">
        <v>351</v>
      </c>
      <c r="S21" s="629">
        <f>S22+S23+S24</f>
        <v>1404522.4619</v>
      </c>
    </row>
    <row r="22" spans="1:19" ht="17.25" customHeight="1">
      <c r="A22" s="456"/>
      <c r="B22" s="560"/>
      <c r="C22" s="561" t="s">
        <v>378</v>
      </c>
      <c r="D22" s="115">
        <v>30754.86425</v>
      </c>
      <c r="E22" s="115">
        <v>356879.56279</v>
      </c>
      <c r="F22" s="115">
        <v>54318.839510000005</v>
      </c>
      <c r="G22" s="115">
        <v>119764.5219</v>
      </c>
      <c r="H22" s="115">
        <v>48549.16155999999</v>
      </c>
      <c r="I22" s="115">
        <v>70654.56546</v>
      </c>
      <c r="J22" s="635">
        <v>43321.35961</v>
      </c>
      <c r="K22" s="635">
        <v>45129.018679999994</v>
      </c>
      <c r="L22" s="115"/>
      <c r="M22" s="115">
        <v>0</v>
      </c>
      <c r="N22" s="115">
        <v>0</v>
      </c>
      <c r="O22" s="115"/>
      <c r="P22" s="115">
        <v>0</v>
      </c>
      <c r="Q22" s="115">
        <v>0</v>
      </c>
      <c r="R22" s="115"/>
      <c r="S22" s="630">
        <f>SUM(D22:Q22)</f>
        <v>769371.89376</v>
      </c>
    </row>
    <row r="23" spans="1:19" ht="17.25" customHeight="1">
      <c r="A23" s="456"/>
      <c r="B23" s="560"/>
      <c r="C23" s="561" t="s">
        <v>379</v>
      </c>
      <c r="D23" s="115">
        <v>107022.42786</v>
      </c>
      <c r="E23" s="115">
        <v>31469.65039</v>
      </c>
      <c r="F23" s="115">
        <v>92919.15944</v>
      </c>
      <c r="G23" s="115">
        <v>42228.69574999999</v>
      </c>
      <c r="H23" s="115">
        <v>176954.81905</v>
      </c>
      <c r="I23" s="115">
        <v>26627.275729999994</v>
      </c>
      <c r="J23" s="635">
        <v>107748.0636</v>
      </c>
      <c r="K23" s="635">
        <v>17265.08576</v>
      </c>
      <c r="L23" s="115"/>
      <c r="M23" s="115">
        <v>0</v>
      </c>
      <c r="N23" s="115">
        <v>0</v>
      </c>
      <c r="O23" s="115"/>
      <c r="P23" s="115">
        <v>0</v>
      </c>
      <c r="Q23" s="115">
        <v>0</v>
      </c>
      <c r="R23" s="115"/>
      <c r="S23" s="630">
        <f>SUM(D23:Q23)</f>
        <v>602235.17758</v>
      </c>
    </row>
    <row r="24" spans="1:19" ht="17.25" customHeight="1">
      <c r="A24" s="456"/>
      <c r="B24" s="560"/>
      <c r="C24" s="561" t="s">
        <v>380</v>
      </c>
      <c r="D24" s="115">
        <v>3532.9305099999997</v>
      </c>
      <c r="E24" s="115">
        <v>6231.028900000001</v>
      </c>
      <c r="F24" s="115">
        <v>735.76036</v>
      </c>
      <c r="G24" s="115">
        <v>8904.95918</v>
      </c>
      <c r="H24" s="115">
        <v>1168.10309</v>
      </c>
      <c r="I24" s="115">
        <v>2750.9544800000003</v>
      </c>
      <c r="J24" s="635">
        <v>4088.49079</v>
      </c>
      <c r="K24" s="635">
        <v>5503.16325</v>
      </c>
      <c r="L24" s="115"/>
      <c r="M24" s="115">
        <v>0</v>
      </c>
      <c r="N24" s="115">
        <v>0</v>
      </c>
      <c r="O24" s="115"/>
      <c r="P24" s="115">
        <v>0</v>
      </c>
      <c r="Q24" s="115">
        <v>0</v>
      </c>
      <c r="R24" s="115"/>
      <c r="S24" s="630">
        <f>SUM(D24:Q24)</f>
        <v>32915.39056</v>
      </c>
    </row>
    <row r="25" spans="1:19" ht="17.25" customHeight="1">
      <c r="A25" s="456"/>
      <c r="B25" s="560"/>
      <c r="C25" s="562"/>
      <c r="D25" s="392"/>
      <c r="E25" s="392"/>
      <c r="F25" s="392"/>
      <c r="G25" s="392"/>
      <c r="H25" s="392"/>
      <c r="I25" s="392"/>
      <c r="J25" s="634"/>
      <c r="K25" s="634"/>
      <c r="L25" s="392"/>
      <c r="M25" s="392"/>
      <c r="N25" s="392"/>
      <c r="O25" s="392"/>
      <c r="P25" s="392"/>
      <c r="Q25" s="392"/>
      <c r="R25" s="392"/>
      <c r="S25" s="629"/>
    </row>
    <row r="26" spans="1:19" ht="17.25" customHeight="1">
      <c r="A26" s="456"/>
      <c r="B26" s="563" t="s">
        <v>382</v>
      </c>
      <c r="C26" s="564"/>
      <c r="D26" s="392">
        <f aca="true" t="shared" si="7" ref="D26:I26">SUM(D31:D46)</f>
        <v>489.16283</v>
      </c>
      <c r="E26" s="392">
        <f t="shared" si="7"/>
        <v>18711.2043</v>
      </c>
      <c r="F26" s="392">
        <f t="shared" si="7"/>
        <v>19633.89906</v>
      </c>
      <c r="G26" s="392">
        <f t="shared" si="7"/>
        <v>1400.4650400000003</v>
      </c>
      <c r="H26" s="392">
        <f t="shared" si="7"/>
        <v>7539.4909800000005</v>
      </c>
      <c r="I26" s="392">
        <f t="shared" si="7"/>
        <v>3666.7037200000004</v>
      </c>
      <c r="J26" s="634">
        <f aca="true" t="shared" si="8" ref="J26:R26">SUM(J31:J46)</f>
        <v>495.81299</v>
      </c>
      <c r="K26" s="634">
        <f>SUM(K31:K46)</f>
        <v>18765.6792</v>
      </c>
      <c r="L26" s="392">
        <f t="shared" si="8"/>
        <v>0</v>
      </c>
      <c r="M26" s="392">
        <f t="shared" si="8"/>
        <v>0</v>
      </c>
      <c r="N26" s="392">
        <f t="shared" si="8"/>
        <v>0</v>
      </c>
      <c r="O26" s="392">
        <f t="shared" si="8"/>
        <v>0</v>
      </c>
      <c r="P26" s="392">
        <f t="shared" si="8"/>
        <v>0</v>
      </c>
      <c r="Q26" s="392">
        <f t="shared" si="8"/>
        <v>0</v>
      </c>
      <c r="R26" s="392">
        <f t="shared" si="8"/>
        <v>0</v>
      </c>
      <c r="S26" s="629">
        <f>SUM(S31:S46)</f>
        <v>70702.41812</v>
      </c>
    </row>
    <row r="27" spans="1:19" ht="17.25" customHeight="1">
      <c r="A27" s="456"/>
      <c r="B27" s="563"/>
      <c r="C27" s="561" t="s">
        <v>378</v>
      </c>
      <c r="D27" s="115">
        <f aca="true" t="shared" si="9" ref="D27:E29">+D31+D35+D40+D44</f>
        <v>0</v>
      </c>
      <c r="E27" s="115">
        <f t="shared" si="9"/>
        <v>16198.983950000002</v>
      </c>
      <c r="F27" s="115">
        <f aca="true" t="shared" si="10" ref="F27:G29">+F31+F35+F40+F44</f>
        <v>14147.42235</v>
      </c>
      <c r="G27" s="115">
        <f t="shared" si="10"/>
        <v>848.4781800000001</v>
      </c>
      <c r="H27" s="115">
        <f aca="true" t="shared" si="11" ref="H27:I29">+H31+H35+H40+H44</f>
        <v>6908.578570000001</v>
      </c>
      <c r="I27" s="115">
        <f t="shared" si="11"/>
        <v>1693.24585</v>
      </c>
      <c r="J27" s="635">
        <f aca="true" t="shared" si="12" ref="J27:R27">+J31+J35+J40+J44</f>
        <v>0</v>
      </c>
      <c r="K27" s="635">
        <f t="shared" si="12"/>
        <v>16193.604739999999</v>
      </c>
      <c r="L27" s="115">
        <f t="shared" si="12"/>
        <v>0</v>
      </c>
      <c r="M27" s="115">
        <f t="shared" si="12"/>
        <v>0</v>
      </c>
      <c r="N27" s="115">
        <f t="shared" si="12"/>
        <v>0</v>
      </c>
      <c r="O27" s="115">
        <f t="shared" si="12"/>
        <v>0</v>
      </c>
      <c r="P27" s="115">
        <f t="shared" si="12"/>
        <v>0</v>
      </c>
      <c r="Q27" s="115">
        <f t="shared" si="12"/>
        <v>0</v>
      </c>
      <c r="R27" s="115">
        <f t="shared" si="12"/>
        <v>0</v>
      </c>
      <c r="S27" s="630">
        <f>+S31+S35+S40+S44</f>
        <v>55990.31363999999</v>
      </c>
    </row>
    <row r="28" spans="1:19" ht="17.25" customHeight="1">
      <c r="A28" s="456"/>
      <c r="B28" s="563"/>
      <c r="C28" s="561" t="s">
        <v>379</v>
      </c>
      <c r="D28" s="115">
        <f t="shared" si="9"/>
        <v>147.75829</v>
      </c>
      <c r="E28" s="115">
        <f t="shared" si="9"/>
        <v>2502.1999800000003</v>
      </c>
      <c r="F28" s="115">
        <f t="shared" si="10"/>
        <v>4207.60056</v>
      </c>
      <c r="G28" s="115">
        <f t="shared" si="10"/>
        <v>491.58572000000004</v>
      </c>
      <c r="H28" s="115">
        <f t="shared" si="11"/>
        <v>262.55225</v>
      </c>
      <c r="I28" s="115">
        <f t="shared" si="11"/>
        <v>1942.48068</v>
      </c>
      <c r="J28" s="635">
        <f aca="true" t="shared" si="13" ref="J28:R28">+J32+J36+J41+J45</f>
        <v>173.10658</v>
      </c>
      <c r="K28" s="635">
        <f t="shared" si="13"/>
        <v>2563.43051</v>
      </c>
      <c r="L28" s="115">
        <f t="shared" si="13"/>
        <v>0</v>
      </c>
      <c r="M28" s="115">
        <f t="shared" si="13"/>
        <v>0</v>
      </c>
      <c r="N28" s="115">
        <f t="shared" si="13"/>
        <v>0</v>
      </c>
      <c r="O28" s="115">
        <f t="shared" si="13"/>
        <v>0</v>
      </c>
      <c r="P28" s="115">
        <f t="shared" si="13"/>
        <v>0</v>
      </c>
      <c r="Q28" s="115">
        <f t="shared" si="13"/>
        <v>0</v>
      </c>
      <c r="R28" s="115">
        <f t="shared" si="13"/>
        <v>0</v>
      </c>
      <c r="S28" s="630">
        <f>+S32+S36+S41+S45</f>
        <v>12290.71457</v>
      </c>
    </row>
    <row r="29" spans="1:19" ht="17.25" customHeight="1">
      <c r="A29" s="456"/>
      <c r="B29" s="563"/>
      <c r="C29" s="561" t="s">
        <v>380</v>
      </c>
      <c r="D29" s="115">
        <f t="shared" si="9"/>
        <v>341.40454</v>
      </c>
      <c r="E29" s="115">
        <f t="shared" si="9"/>
        <v>10.020370000000002</v>
      </c>
      <c r="F29" s="115">
        <f t="shared" si="10"/>
        <v>1278.8761499999998</v>
      </c>
      <c r="G29" s="115">
        <f t="shared" si="10"/>
        <v>60.40114</v>
      </c>
      <c r="H29" s="115">
        <f t="shared" si="11"/>
        <v>368.36015999999995</v>
      </c>
      <c r="I29" s="115">
        <f t="shared" si="11"/>
        <v>30.977189999999997</v>
      </c>
      <c r="J29" s="635">
        <f aca="true" t="shared" si="14" ref="J29:R29">+J33+J37+J42+J46</f>
        <v>322.70641</v>
      </c>
      <c r="K29" s="635">
        <f t="shared" si="14"/>
        <v>8.64395</v>
      </c>
      <c r="L29" s="115">
        <f t="shared" si="14"/>
        <v>0</v>
      </c>
      <c r="M29" s="115">
        <f t="shared" si="14"/>
        <v>0</v>
      </c>
      <c r="N29" s="115">
        <f t="shared" si="14"/>
        <v>0</v>
      </c>
      <c r="O29" s="115">
        <f t="shared" si="14"/>
        <v>0</v>
      </c>
      <c r="P29" s="115">
        <f t="shared" si="14"/>
        <v>0</v>
      </c>
      <c r="Q29" s="115">
        <f t="shared" si="14"/>
        <v>0</v>
      </c>
      <c r="R29" s="115">
        <f t="shared" si="14"/>
        <v>0</v>
      </c>
      <c r="S29" s="630">
        <f>+S33+S37+S42+S46</f>
        <v>2421.38991</v>
      </c>
    </row>
    <row r="30" spans="1:19" ht="30" customHeight="1">
      <c r="A30" s="456"/>
      <c r="B30" s="566" t="s">
        <v>127</v>
      </c>
      <c r="C30" s="562" t="s">
        <v>373</v>
      </c>
      <c r="D30" s="114"/>
      <c r="E30" s="114"/>
      <c r="F30" s="114"/>
      <c r="G30" s="114"/>
      <c r="H30" s="114"/>
      <c r="I30" s="114"/>
      <c r="J30" s="636"/>
      <c r="K30" s="636"/>
      <c r="L30" s="114"/>
      <c r="M30" s="114"/>
      <c r="N30" s="114"/>
      <c r="O30" s="114"/>
      <c r="P30" s="114"/>
      <c r="Q30" s="114"/>
      <c r="R30" s="114"/>
      <c r="S30" s="631"/>
    </row>
    <row r="31" spans="1:19" ht="17.25" customHeight="1">
      <c r="A31" s="456"/>
      <c r="B31" s="567"/>
      <c r="C31" s="568" t="s">
        <v>128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635">
        <v>0</v>
      </c>
      <c r="K31" s="635">
        <v>0</v>
      </c>
      <c r="L31" s="115"/>
      <c r="M31" s="115">
        <v>0</v>
      </c>
      <c r="N31" s="115">
        <v>0</v>
      </c>
      <c r="O31" s="115"/>
      <c r="P31" s="115">
        <v>0</v>
      </c>
      <c r="Q31" s="115">
        <v>0</v>
      </c>
      <c r="R31" s="115"/>
      <c r="S31" s="630">
        <f>SUM(D31:Q31)</f>
        <v>0</v>
      </c>
    </row>
    <row r="32" spans="1:19" ht="17.25" customHeight="1">
      <c r="A32" s="456"/>
      <c r="B32" s="569"/>
      <c r="C32" s="568" t="s">
        <v>129</v>
      </c>
      <c r="D32" s="115">
        <v>147.75829</v>
      </c>
      <c r="E32" s="115">
        <v>0</v>
      </c>
      <c r="F32" s="115">
        <v>0</v>
      </c>
      <c r="G32" s="115">
        <v>209.87941000000004</v>
      </c>
      <c r="H32" s="115">
        <v>0</v>
      </c>
      <c r="I32" s="115">
        <v>13.45966</v>
      </c>
      <c r="J32" s="635">
        <v>173.10658</v>
      </c>
      <c r="K32" s="635">
        <v>0</v>
      </c>
      <c r="L32" s="115"/>
      <c r="M32" s="115">
        <v>0</v>
      </c>
      <c r="N32" s="115">
        <v>0</v>
      </c>
      <c r="O32" s="115"/>
      <c r="P32" s="115">
        <v>0</v>
      </c>
      <c r="Q32" s="115">
        <v>0</v>
      </c>
      <c r="R32" s="115"/>
      <c r="S32" s="630">
        <f>SUM(D32:Q32)</f>
        <v>544.20394</v>
      </c>
    </row>
    <row r="33" spans="1:19" ht="17.25" customHeight="1">
      <c r="A33" s="456"/>
      <c r="B33" s="567"/>
      <c r="C33" s="568" t="s">
        <v>130</v>
      </c>
      <c r="D33" s="115">
        <v>7.342890000000001</v>
      </c>
      <c r="E33" s="115">
        <v>0</v>
      </c>
      <c r="F33" s="115">
        <v>0</v>
      </c>
      <c r="G33" s="115">
        <v>23.7862</v>
      </c>
      <c r="H33" s="115">
        <v>0</v>
      </c>
      <c r="I33" s="115">
        <v>8.68649</v>
      </c>
      <c r="J33" s="635">
        <v>2.26492</v>
      </c>
      <c r="K33" s="635">
        <v>0</v>
      </c>
      <c r="L33" s="115"/>
      <c r="M33" s="115">
        <v>0</v>
      </c>
      <c r="N33" s="115">
        <v>0</v>
      </c>
      <c r="O33" s="115"/>
      <c r="P33" s="115">
        <v>0</v>
      </c>
      <c r="Q33" s="115">
        <v>0</v>
      </c>
      <c r="R33" s="115"/>
      <c r="S33" s="630">
        <f>SUM(D33:Q33)</f>
        <v>42.0805</v>
      </c>
    </row>
    <row r="34" spans="1:19" ht="29.25" customHeight="1">
      <c r="A34" s="456"/>
      <c r="B34" s="566" t="s">
        <v>131</v>
      </c>
      <c r="C34" s="562" t="s">
        <v>374</v>
      </c>
      <c r="D34" s="114"/>
      <c r="E34" s="114"/>
      <c r="F34" s="114"/>
      <c r="G34" s="114"/>
      <c r="H34" s="114"/>
      <c r="I34" s="114"/>
      <c r="J34" s="636"/>
      <c r="K34" s="636"/>
      <c r="L34" s="114"/>
      <c r="M34" s="114"/>
      <c r="N34" s="114"/>
      <c r="O34" s="114"/>
      <c r="P34" s="114"/>
      <c r="Q34" s="114"/>
      <c r="R34" s="114"/>
      <c r="S34" s="631"/>
    </row>
    <row r="35" spans="1:19" ht="17.25" customHeight="1">
      <c r="A35" s="456"/>
      <c r="B35" s="569"/>
      <c r="C35" s="568" t="s">
        <v>128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129.72083</v>
      </c>
      <c r="J35" s="635">
        <v>0</v>
      </c>
      <c r="K35" s="635">
        <v>0</v>
      </c>
      <c r="L35" s="115"/>
      <c r="M35" s="115">
        <v>0</v>
      </c>
      <c r="N35" s="115">
        <v>0</v>
      </c>
      <c r="O35" s="115"/>
      <c r="P35" s="115">
        <v>0</v>
      </c>
      <c r="Q35" s="115">
        <v>0</v>
      </c>
      <c r="R35" s="115"/>
      <c r="S35" s="630">
        <f>SUM(D35:Q35)</f>
        <v>129.72083</v>
      </c>
    </row>
    <row r="36" spans="1:19" ht="17.25" customHeight="1">
      <c r="A36" s="456"/>
      <c r="B36" s="569"/>
      <c r="C36" s="568" t="s">
        <v>129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7.48382</v>
      </c>
      <c r="J36" s="635">
        <v>0</v>
      </c>
      <c r="K36" s="635">
        <v>0</v>
      </c>
      <c r="L36" s="115"/>
      <c r="M36" s="115">
        <v>0</v>
      </c>
      <c r="N36" s="115">
        <v>0</v>
      </c>
      <c r="O36" s="115"/>
      <c r="P36" s="115">
        <v>0</v>
      </c>
      <c r="Q36" s="115">
        <v>0</v>
      </c>
      <c r="R36" s="115"/>
      <c r="S36" s="630">
        <f>SUM(D36:Q36)</f>
        <v>7.48382</v>
      </c>
    </row>
    <row r="37" spans="1:19" ht="17.25" customHeight="1">
      <c r="A37" s="456"/>
      <c r="B37" s="569"/>
      <c r="C37" s="568" t="s">
        <v>130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2.2761</v>
      </c>
      <c r="J37" s="635">
        <v>0</v>
      </c>
      <c r="K37" s="635">
        <v>0</v>
      </c>
      <c r="L37" s="115"/>
      <c r="M37" s="115">
        <v>0</v>
      </c>
      <c r="N37" s="115">
        <v>0</v>
      </c>
      <c r="O37" s="115"/>
      <c r="P37" s="115">
        <v>0</v>
      </c>
      <c r="Q37" s="115">
        <v>0</v>
      </c>
      <c r="R37" s="115"/>
      <c r="S37" s="630">
        <f>SUM(D37:Q37)</f>
        <v>2.2761</v>
      </c>
    </row>
    <row r="38" spans="1:19" ht="28.5" customHeight="1">
      <c r="A38" s="456"/>
      <c r="B38" s="566" t="s">
        <v>132</v>
      </c>
      <c r="C38" s="570" t="s">
        <v>375</v>
      </c>
      <c r="D38" s="114"/>
      <c r="E38" s="114"/>
      <c r="F38" s="114"/>
      <c r="G38" s="114"/>
      <c r="H38" s="114"/>
      <c r="I38" s="114"/>
      <c r="J38" s="636"/>
      <c r="K38" s="636"/>
      <c r="L38" s="114"/>
      <c r="M38" s="114"/>
      <c r="N38" s="114"/>
      <c r="O38" s="114"/>
      <c r="P38" s="114"/>
      <c r="Q38" s="114"/>
      <c r="R38" s="114"/>
      <c r="S38" s="631"/>
    </row>
    <row r="39" spans="1:19" ht="16.5" customHeight="1">
      <c r="A39" s="456"/>
      <c r="B39" s="569"/>
      <c r="C39" s="571" t="s">
        <v>376</v>
      </c>
      <c r="D39" s="392"/>
      <c r="E39" s="392"/>
      <c r="F39" s="392"/>
      <c r="G39" s="392"/>
      <c r="H39" s="392"/>
      <c r="I39" s="392"/>
      <c r="J39" s="634"/>
      <c r="K39" s="634"/>
      <c r="L39" s="392"/>
      <c r="M39" s="392"/>
      <c r="N39" s="392"/>
      <c r="O39" s="392"/>
      <c r="P39" s="392"/>
      <c r="Q39" s="392"/>
      <c r="R39" s="392"/>
      <c r="S39" s="629"/>
    </row>
    <row r="40" spans="1:19" ht="17.25" customHeight="1">
      <c r="A40" s="456"/>
      <c r="B40" s="552"/>
      <c r="C40" s="568" t="s">
        <v>128</v>
      </c>
      <c r="D40" s="115">
        <v>0</v>
      </c>
      <c r="E40" s="115">
        <v>1000</v>
      </c>
      <c r="F40" s="115">
        <v>14147.42235</v>
      </c>
      <c r="G40" s="115">
        <v>0</v>
      </c>
      <c r="H40" s="115">
        <v>6551.03909</v>
      </c>
      <c r="I40" s="115">
        <v>856.4333600000001</v>
      </c>
      <c r="J40" s="635">
        <v>0</v>
      </c>
      <c r="K40" s="635">
        <v>1000</v>
      </c>
      <c r="L40" s="115"/>
      <c r="M40" s="115">
        <v>0</v>
      </c>
      <c r="N40" s="115">
        <v>0</v>
      </c>
      <c r="O40" s="115"/>
      <c r="P40" s="115">
        <v>0</v>
      </c>
      <c r="Q40" s="115">
        <v>0</v>
      </c>
      <c r="R40" s="115"/>
      <c r="S40" s="630">
        <f>SUM(D40:Q40)</f>
        <v>23554.8948</v>
      </c>
    </row>
    <row r="41" spans="1:19" ht="17.25" customHeight="1">
      <c r="A41" s="456"/>
      <c r="B41" s="552"/>
      <c r="C41" s="568" t="s">
        <v>129</v>
      </c>
      <c r="D41" s="115">
        <v>0</v>
      </c>
      <c r="E41" s="115">
        <v>782.16309</v>
      </c>
      <c r="F41" s="115">
        <v>4207.60056</v>
      </c>
      <c r="G41" s="115">
        <v>10.477870000000001</v>
      </c>
      <c r="H41" s="115">
        <v>248.63483000000002</v>
      </c>
      <c r="I41" s="115">
        <v>1644.95559</v>
      </c>
      <c r="J41" s="635">
        <v>0</v>
      </c>
      <c r="K41" s="635">
        <v>931.09493</v>
      </c>
      <c r="L41" s="115"/>
      <c r="M41" s="115">
        <v>0</v>
      </c>
      <c r="N41" s="115">
        <v>0</v>
      </c>
      <c r="O41" s="115"/>
      <c r="P41" s="115">
        <v>0</v>
      </c>
      <c r="Q41" s="115">
        <v>0</v>
      </c>
      <c r="R41" s="115"/>
      <c r="S41" s="630">
        <f>SUM(D41:Q41)</f>
        <v>7824.92687</v>
      </c>
    </row>
    <row r="42" spans="2:19" ht="17.25" customHeight="1">
      <c r="B42" s="552"/>
      <c r="C42" s="568" t="s">
        <v>130</v>
      </c>
      <c r="D42" s="115">
        <v>334.06165</v>
      </c>
      <c r="E42" s="115">
        <v>10.020370000000002</v>
      </c>
      <c r="F42" s="115">
        <v>1278.8761499999998</v>
      </c>
      <c r="G42" s="115">
        <v>29.956989999999998</v>
      </c>
      <c r="H42" s="115">
        <v>368.36015999999995</v>
      </c>
      <c r="I42" s="115">
        <v>20.014599999999998</v>
      </c>
      <c r="J42" s="635">
        <v>320.44149</v>
      </c>
      <c r="K42" s="635">
        <v>8.64395</v>
      </c>
      <c r="L42" s="115"/>
      <c r="M42" s="115">
        <v>0</v>
      </c>
      <c r="N42" s="115">
        <v>0</v>
      </c>
      <c r="O42" s="115"/>
      <c r="P42" s="115">
        <v>0</v>
      </c>
      <c r="Q42" s="115">
        <v>0</v>
      </c>
      <c r="R42" s="115"/>
      <c r="S42" s="630">
        <f>SUM(D42:Q42)</f>
        <v>2370.37536</v>
      </c>
    </row>
    <row r="43" spans="1:19" ht="29.25" customHeight="1">
      <c r="A43" s="456"/>
      <c r="B43" s="552"/>
      <c r="C43" s="571" t="s">
        <v>377</v>
      </c>
      <c r="D43" s="392"/>
      <c r="E43" s="392"/>
      <c r="F43" s="392"/>
      <c r="G43" s="392"/>
      <c r="H43" s="392"/>
      <c r="I43" s="392"/>
      <c r="J43" s="634"/>
      <c r="K43" s="634"/>
      <c r="L43" s="392"/>
      <c r="M43" s="392"/>
      <c r="N43" s="392"/>
      <c r="O43" s="392"/>
      <c r="P43" s="392"/>
      <c r="Q43" s="392"/>
      <c r="R43" s="392"/>
      <c r="S43" s="629"/>
    </row>
    <row r="44" spans="1:19" ht="15.75">
      <c r="A44" s="456"/>
      <c r="B44" s="552"/>
      <c r="C44" s="568" t="s">
        <v>128</v>
      </c>
      <c r="D44" s="115">
        <v>0</v>
      </c>
      <c r="E44" s="115">
        <v>15198.983950000002</v>
      </c>
      <c r="F44" s="115">
        <v>0</v>
      </c>
      <c r="G44" s="115">
        <v>848.4781800000001</v>
      </c>
      <c r="H44" s="115">
        <v>357.53947999999997</v>
      </c>
      <c r="I44" s="115">
        <v>707.0916599999999</v>
      </c>
      <c r="J44" s="635">
        <v>0</v>
      </c>
      <c r="K44" s="635">
        <v>15193.604739999999</v>
      </c>
      <c r="L44" s="115"/>
      <c r="M44" s="115"/>
      <c r="N44" s="115"/>
      <c r="O44" s="115"/>
      <c r="P44" s="115"/>
      <c r="Q44" s="115"/>
      <c r="R44" s="115"/>
      <c r="S44" s="630">
        <f>SUM(D44:Q44)</f>
        <v>32305.69801</v>
      </c>
    </row>
    <row r="45" spans="1:19" ht="15.75">
      <c r="A45" s="456"/>
      <c r="B45" s="552"/>
      <c r="C45" s="568" t="s">
        <v>129</v>
      </c>
      <c r="D45" s="115">
        <v>0</v>
      </c>
      <c r="E45" s="115">
        <v>1720.0368900000003</v>
      </c>
      <c r="F45" s="115">
        <v>0</v>
      </c>
      <c r="G45" s="115">
        <v>271.22844</v>
      </c>
      <c r="H45" s="115">
        <v>13.917420000000002</v>
      </c>
      <c r="I45" s="115">
        <v>276.58161</v>
      </c>
      <c r="J45" s="635">
        <v>0</v>
      </c>
      <c r="K45" s="635">
        <v>1632.33558</v>
      </c>
      <c r="L45" s="115"/>
      <c r="M45" s="115"/>
      <c r="N45" s="115"/>
      <c r="O45" s="115"/>
      <c r="P45" s="115"/>
      <c r="Q45" s="115"/>
      <c r="R45" s="115"/>
      <c r="S45" s="630">
        <f>SUM(D45:Q45)</f>
        <v>3914.09994</v>
      </c>
    </row>
    <row r="46" spans="1:19" ht="15.75">
      <c r="A46" s="456"/>
      <c r="B46" s="552"/>
      <c r="C46" s="568" t="s">
        <v>130</v>
      </c>
      <c r="D46" s="115">
        <v>0</v>
      </c>
      <c r="E46" s="115">
        <v>0</v>
      </c>
      <c r="F46" s="115">
        <v>0</v>
      </c>
      <c r="G46" s="115">
        <v>6.65795</v>
      </c>
      <c r="H46" s="115">
        <v>0</v>
      </c>
      <c r="I46" s="115">
        <v>0</v>
      </c>
      <c r="J46" s="635">
        <v>0</v>
      </c>
      <c r="K46" s="635">
        <v>0</v>
      </c>
      <c r="L46" s="115"/>
      <c r="M46" s="115"/>
      <c r="N46" s="115"/>
      <c r="O46" s="115"/>
      <c r="P46" s="115"/>
      <c r="Q46" s="115"/>
      <c r="R46" s="115"/>
      <c r="S46" s="630">
        <f>SUM(D46:Q46)</f>
        <v>6.65795</v>
      </c>
    </row>
    <row r="47" spans="1:19" ht="15.75">
      <c r="A47" s="456"/>
      <c r="B47" s="572"/>
      <c r="C47" s="573"/>
      <c r="D47" s="403"/>
      <c r="E47" s="443"/>
      <c r="F47" s="115"/>
      <c r="G47" s="115"/>
      <c r="H47" s="443"/>
      <c r="I47" s="443"/>
      <c r="J47" s="637"/>
      <c r="K47" s="637"/>
      <c r="L47" s="443"/>
      <c r="M47" s="443"/>
      <c r="N47" s="443"/>
      <c r="O47" s="443"/>
      <c r="P47" s="443"/>
      <c r="Q47" s="443"/>
      <c r="R47" s="443"/>
      <c r="S47" s="575"/>
    </row>
    <row r="48" spans="2:19" ht="9.75" customHeight="1">
      <c r="B48" s="693"/>
      <c r="C48" s="693"/>
      <c r="D48" s="442"/>
      <c r="E48" s="404"/>
      <c r="F48" s="442"/>
      <c r="G48" s="442"/>
      <c r="H48" s="442"/>
      <c r="I48" s="404"/>
      <c r="J48" s="404"/>
      <c r="K48" s="404"/>
      <c r="L48" s="405"/>
      <c r="M48" s="404"/>
      <c r="N48" s="404"/>
      <c r="O48" s="404"/>
      <c r="P48" s="404"/>
      <c r="Q48" s="404"/>
      <c r="R48" s="404"/>
      <c r="S48" s="404"/>
    </row>
    <row r="49" spans="2:21" ht="15.75" customHeight="1">
      <c r="B49" s="621" t="s">
        <v>420</v>
      </c>
      <c r="C49" s="620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620"/>
      <c r="S49" s="620"/>
      <c r="T49" s="116"/>
      <c r="U49" s="116"/>
    </row>
    <row r="50" spans="2:21" ht="15.75" customHeight="1">
      <c r="B50" s="621" t="s">
        <v>419</v>
      </c>
      <c r="C50" s="620"/>
      <c r="D50" s="620"/>
      <c r="E50" s="620"/>
      <c r="F50" s="620"/>
      <c r="G50" s="620"/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116"/>
      <c r="U50" s="116"/>
    </row>
    <row r="51" spans="2:21" ht="15.75" customHeight="1">
      <c r="B51" s="621" t="s">
        <v>421</v>
      </c>
      <c r="C51" s="620"/>
      <c r="D51" s="620"/>
      <c r="E51" s="620"/>
      <c r="F51" s="620"/>
      <c r="G51" s="620"/>
      <c r="H51" s="620"/>
      <c r="I51" s="620"/>
      <c r="J51" s="620"/>
      <c r="K51" s="620"/>
      <c r="L51" s="620"/>
      <c r="M51" s="620"/>
      <c r="N51" s="620"/>
      <c r="O51" s="620"/>
      <c r="P51" s="620"/>
      <c r="Q51" s="620"/>
      <c r="R51" s="620"/>
      <c r="S51" s="620"/>
      <c r="T51" s="116"/>
      <c r="U51" s="116"/>
    </row>
    <row r="52" spans="2:21" ht="15.75" customHeight="1">
      <c r="B52" s="621" t="s">
        <v>424</v>
      </c>
      <c r="C52" s="620"/>
      <c r="D52" s="620"/>
      <c r="E52" s="620"/>
      <c r="F52" s="620"/>
      <c r="G52" s="620"/>
      <c r="H52" s="620"/>
      <c r="I52" s="620"/>
      <c r="J52" s="620"/>
      <c r="K52" s="620"/>
      <c r="L52" s="620"/>
      <c r="M52" s="620"/>
      <c r="N52" s="620"/>
      <c r="O52" s="620"/>
      <c r="P52" s="620"/>
      <c r="Q52" s="620"/>
      <c r="R52" s="620"/>
      <c r="S52" s="620"/>
      <c r="T52" s="116"/>
      <c r="U52" s="116"/>
    </row>
    <row r="53" spans="2:21" ht="15.75" customHeight="1">
      <c r="B53" s="621" t="s">
        <v>422</v>
      </c>
      <c r="C53" s="620"/>
      <c r="D53" s="620"/>
      <c r="E53" s="620"/>
      <c r="F53" s="620"/>
      <c r="G53" s="620"/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116"/>
      <c r="U53" s="116"/>
    </row>
    <row r="54" spans="2:21" ht="15.75" customHeight="1">
      <c r="B54" s="621" t="s">
        <v>423</v>
      </c>
      <c r="C54" s="620"/>
      <c r="D54" s="620"/>
      <c r="E54" s="620"/>
      <c r="F54" s="620"/>
      <c r="G54" s="620"/>
      <c r="H54" s="620"/>
      <c r="I54" s="620"/>
      <c r="J54" s="620"/>
      <c r="K54" s="620"/>
      <c r="L54" s="620"/>
      <c r="M54" s="620"/>
      <c r="N54" s="620"/>
      <c r="O54" s="620"/>
      <c r="P54" s="620"/>
      <c r="Q54" s="620"/>
      <c r="R54" s="620"/>
      <c r="S54" s="620"/>
      <c r="T54" s="116"/>
      <c r="U54" s="116"/>
    </row>
    <row r="55" spans="2:21" ht="15.75" customHeight="1">
      <c r="B55" s="621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116"/>
      <c r="U55" s="116"/>
    </row>
    <row r="56" spans="2:21" ht="15.75" customHeight="1">
      <c r="B56" s="621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116"/>
      <c r="U56" s="116"/>
    </row>
    <row r="57" spans="2:21" ht="15.75" customHeight="1">
      <c r="B57" s="32" t="s">
        <v>498</v>
      </c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O57" s="594"/>
      <c r="P57" s="594"/>
      <c r="Q57" s="594"/>
      <c r="R57" s="594"/>
      <c r="S57" s="594"/>
      <c r="T57" s="594"/>
      <c r="U57" s="116"/>
    </row>
    <row r="58" spans="2:21" ht="15.75" customHeight="1">
      <c r="B58" s="53" t="s">
        <v>363</v>
      </c>
      <c r="C58" s="68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594"/>
      <c r="U58" s="116"/>
    </row>
    <row r="59" spans="2:21" ht="15.75" customHeight="1">
      <c r="B59" s="420" t="s">
        <v>289</v>
      </c>
      <c r="C59" s="580"/>
      <c r="D59" s="580"/>
      <c r="E59" s="580"/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0"/>
      <c r="R59" s="580"/>
      <c r="S59" s="580"/>
      <c r="T59" s="580"/>
      <c r="U59" s="116"/>
    </row>
    <row r="60" spans="2:21" ht="15.75" customHeight="1">
      <c r="B60" s="412" t="s">
        <v>223</v>
      </c>
      <c r="C60" s="59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580"/>
      <c r="U60" s="116"/>
    </row>
    <row r="61" spans="2:21" ht="15.75" customHeight="1">
      <c r="B61" s="440" t="s">
        <v>468</v>
      </c>
      <c r="C61" s="596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580"/>
      <c r="U61" s="116"/>
    </row>
    <row r="62" spans="2:21" ht="15.75" customHeight="1">
      <c r="B62" s="112" t="s">
        <v>499</v>
      </c>
      <c r="C62" s="597"/>
      <c r="D62" s="593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79"/>
      <c r="U62" s="116"/>
    </row>
    <row r="63" spans="2:21" ht="15.75" customHeight="1">
      <c r="B63" s="412"/>
      <c r="C63" s="401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U63" s="116"/>
    </row>
    <row r="64" spans="2:21" ht="15.75" customHeight="1">
      <c r="B64" s="936"/>
      <c r="C64" s="940"/>
      <c r="D64" s="660" t="s">
        <v>102</v>
      </c>
      <c r="E64" s="882" t="s">
        <v>103</v>
      </c>
      <c r="F64" s="882" t="s">
        <v>51</v>
      </c>
      <c r="G64" s="882" t="s">
        <v>104</v>
      </c>
      <c r="H64" s="882" t="s">
        <v>105</v>
      </c>
      <c r="I64" s="882" t="s">
        <v>106</v>
      </c>
      <c r="J64" s="882" t="s">
        <v>107</v>
      </c>
      <c r="K64" s="882" t="s">
        <v>108</v>
      </c>
      <c r="L64" s="406"/>
      <c r="M64" s="406"/>
      <c r="N64" s="406"/>
      <c r="O64" s="406"/>
      <c r="P64" s="406"/>
      <c r="Q64" s="406"/>
      <c r="R64" s="406"/>
      <c r="S64" s="885" t="s">
        <v>66</v>
      </c>
      <c r="U64" s="116"/>
    </row>
    <row r="65" spans="2:21" ht="15.75" customHeight="1">
      <c r="B65" s="819" t="s">
        <v>223</v>
      </c>
      <c r="C65" s="820"/>
      <c r="D65" s="661"/>
      <c r="E65" s="883"/>
      <c r="F65" s="883"/>
      <c r="G65" s="883"/>
      <c r="H65" s="883"/>
      <c r="I65" s="883"/>
      <c r="J65" s="883"/>
      <c r="K65" s="883"/>
      <c r="L65" s="407"/>
      <c r="M65" s="407"/>
      <c r="N65" s="408"/>
      <c r="O65" s="408"/>
      <c r="P65" s="407"/>
      <c r="Q65" s="407"/>
      <c r="R65" s="407"/>
      <c r="S65" s="852"/>
      <c r="U65" s="116"/>
    </row>
    <row r="66" spans="2:21" ht="15.75" customHeight="1">
      <c r="B66" s="821"/>
      <c r="C66" s="725"/>
      <c r="D66" s="565"/>
      <c r="E66" s="884"/>
      <c r="F66" s="884"/>
      <c r="G66" s="884"/>
      <c r="H66" s="884"/>
      <c r="I66" s="884"/>
      <c r="J66" s="884"/>
      <c r="K66" s="884"/>
      <c r="L66" s="409"/>
      <c r="M66" s="409" t="s">
        <v>52</v>
      </c>
      <c r="N66" s="410" t="s">
        <v>109</v>
      </c>
      <c r="O66" s="410"/>
      <c r="P66" s="409" t="s">
        <v>110</v>
      </c>
      <c r="Q66" s="409" t="s">
        <v>111</v>
      </c>
      <c r="R66" s="409"/>
      <c r="S66" s="853"/>
      <c r="U66" s="116"/>
    </row>
    <row r="67" spans="2:21" ht="15.75" customHeight="1">
      <c r="B67" s="666"/>
      <c r="C67" s="667"/>
      <c r="D67" s="668"/>
      <c r="E67" s="668"/>
      <c r="F67" s="668"/>
      <c r="G67" s="668"/>
      <c r="H67" s="668"/>
      <c r="I67" s="668"/>
      <c r="J67" s="668"/>
      <c r="K67" s="668"/>
      <c r="L67" s="668"/>
      <c r="M67" s="668"/>
      <c r="N67" s="668"/>
      <c r="O67" s="668"/>
      <c r="P67" s="668"/>
      <c r="Q67" s="668"/>
      <c r="R67" s="668"/>
      <c r="S67" s="669"/>
      <c r="U67" s="116"/>
    </row>
    <row r="68" spans="2:21" ht="15.75" customHeight="1">
      <c r="B68" s="553" t="s">
        <v>381</v>
      </c>
      <c r="C68" s="554"/>
      <c r="D68" s="411">
        <f aca="true" t="shared" si="15" ref="D68:K68">D69+D70+D71</f>
        <v>381918.49668</v>
      </c>
      <c r="E68" s="411">
        <f t="shared" si="15"/>
        <v>1108871.73523</v>
      </c>
      <c r="F68" s="411">
        <f t="shared" si="15"/>
        <v>447602.09863</v>
      </c>
      <c r="G68" s="411">
        <f t="shared" si="15"/>
        <v>457866.69242000004</v>
      </c>
      <c r="H68" s="411">
        <f t="shared" si="15"/>
        <v>624296.21332</v>
      </c>
      <c r="I68" s="411">
        <f t="shared" si="15"/>
        <v>276927.07854</v>
      </c>
      <c r="J68" s="632">
        <f t="shared" si="15"/>
        <v>409748.63969999994</v>
      </c>
      <c r="K68" s="632">
        <f t="shared" si="15"/>
        <v>227290.29641000004</v>
      </c>
      <c r="L68" s="402"/>
      <c r="M68" s="411">
        <f>M69+M70+M71</f>
        <v>0</v>
      </c>
      <c r="N68" s="411">
        <f>N69+N70+N71</f>
        <v>0</v>
      </c>
      <c r="O68" s="411"/>
      <c r="P68" s="411">
        <f>P69+P70+P71</f>
        <v>0</v>
      </c>
      <c r="Q68" s="411">
        <f>Q69+Q70+Q71</f>
        <v>0</v>
      </c>
      <c r="R68" s="411"/>
      <c r="S68" s="627">
        <f>S69+S70+S71</f>
        <v>3934521.25093</v>
      </c>
      <c r="U68" s="116"/>
    </row>
    <row r="69" spans="2:21" ht="15.75" customHeight="1">
      <c r="B69" s="555" t="s">
        <v>124</v>
      </c>
      <c r="C69" s="556"/>
      <c r="D69" s="551">
        <f aca="true" t="shared" si="16" ref="D69:I71">+D74+D79</f>
        <v>82852.79878</v>
      </c>
      <c r="E69" s="551">
        <f t="shared" si="16"/>
        <v>1000849.25078</v>
      </c>
      <c r="F69" s="551">
        <f t="shared" si="16"/>
        <v>182906.73118</v>
      </c>
      <c r="G69" s="551">
        <f t="shared" si="16"/>
        <v>320079.63462</v>
      </c>
      <c r="H69" s="551">
        <f t="shared" si="16"/>
        <v>147848.04233</v>
      </c>
      <c r="I69" s="551">
        <f t="shared" si="16"/>
        <v>192946.92585000006</v>
      </c>
      <c r="J69" s="633">
        <f aca="true" t="shared" si="17" ref="J69:S69">+J74+J79</f>
        <v>114179.49509</v>
      </c>
      <c r="K69" s="633">
        <f t="shared" si="17"/>
        <v>160403.92538000003</v>
      </c>
      <c r="L69" s="551">
        <f t="shared" si="17"/>
        <v>0</v>
      </c>
      <c r="M69" s="551">
        <f t="shared" si="17"/>
        <v>0</v>
      </c>
      <c r="N69" s="551">
        <f t="shared" si="17"/>
        <v>0</v>
      </c>
      <c r="O69" s="551">
        <f t="shared" si="17"/>
        <v>0</v>
      </c>
      <c r="P69" s="551">
        <f t="shared" si="17"/>
        <v>0</v>
      </c>
      <c r="Q69" s="551">
        <f t="shared" si="17"/>
        <v>0</v>
      </c>
      <c r="R69" s="551">
        <f t="shared" si="17"/>
        <v>0</v>
      </c>
      <c r="S69" s="628">
        <f t="shared" si="17"/>
        <v>2202066.80401</v>
      </c>
      <c r="T69" s="456"/>
      <c r="U69" s="116"/>
    </row>
    <row r="70" spans="2:21" ht="15.75" customHeight="1">
      <c r="B70" s="555" t="s">
        <v>125</v>
      </c>
      <c r="C70" s="556"/>
      <c r="D70" s="551">
        <f t="shared" si="16"/>
        <v>288632.78257</v>
      </c>
      <c r="E70" s="551">
        <f t="shared" si="16"/>
        <v>91247.21697</v>
      </c>
      <c r="F70" s="551">
        <f t="shared" si="16"/>
        <v>259312.98913</v>
      </c>
      <c r="G70" s="551">
        <f t="shared" si="16"/>
        <v>113345.50076000001</v>
      </c>
      <c r="H70" s="551">
        <f t="shared" si="16"/>
        <v>472335.71418999997</v>
      </c>
      <c r="I70" s="551">
        <f t="shared" si="16"/>
        <v>76567.09387</v>
      </c>
      <c r="J70" s="633">
        <f aca="true" t="shared" si="18" ref="J70:S70">+J75+J80</f>
        <v>283954.24354999996</v>
      </c>
      <c r="K70" s="633">
        <f t="shared" si="18"/>
        <v>51955.99566</v>
      </c>
      <c r="L70" s="551">
        <f t="shared" si="18"/>
        <v>0</v>
      </c>
      <c r="M70" s="551">
        <f t="shared" si="18"/>
        <v>0</v>
      </c>
      <c r="N70" s="551">
        <f t="shared" si="18"/>
        <v>0</v>
      </c>
      <c r="O70" s="551">
        <f t="shared" si="18"/>
        <v>0</v>
      </c>
      <c r="P70" s="551">
        <f t="shared" si="18"/>
        <v>0</v>
      </c>
      <c r="Q70" s="551">
        <f t="shared" si="18"/>
        <v>0</v>
      </c>
      <c r="R70" s="551">
        <f t="shared" si="18"/>
        <v>0</v>
      </c>
      <c r="S70" s="628">
        <f t="shared" si="18"/>
        <v>1637351.5367</v>
      </c>
      <c r="U70" s="116"/>
    </row>
    <row r="71" spans="2:21" ht="15.75" customHeight="1">
      <c r="B71" s="670" t="s">
        <v>126</v>
      </c>
      <c r="C71" s="671"/>
      <c r="D71" s="672">
        <f t="shared" si="16"/>
        <v>10432.91533</v>
      </c>
      <c r="E71" s="672">
        <f t="shared" si="16"/>
        <v>16775.267479999995</v>
      </c>
      <c r="F71" s="672">
        <f t="shared" si="16"/>
        <v>5382.378320000001</v>
      </c>
      <c r="G71" s="672">
        <f t="shared" si="16"/>
        <v>24441.557039999996</v>
      </c>
      <c r="H71" s="672">
        <f t="shared" si="16"/>
        <v>4112.4568</v>
      </c>
      <c r="I71" s="672">
        <f t="shared" si="16"/>
        <v>7413.058819999999</v>
      </c>
      <c r="J71" s="673">
        <f aca="true" t="shared" si="19" ref="J71:S71">+J76+J81</f>
        <v>11614.901060000002</v>
      </c>
      <c r="K71" s="673">
        <f t="shared" si="19"/>
        <v>14930.375370000003</v>
      </c>
      <c r="L71" s="672">
        <f t="shared" si="19"/>
        <v>0</v>
      </c>
      <c r="M71" s="672">
        <f t="shared" si="19"/>
        <v>0</v>
      </c>
      <c r="N71" s="672">
        <f t="shared" si="19"/>
        <v>0</v>
      </c>
      <c r="O71" s="672">
        <f t="shared" si="19"/>
        <v>0</v>
      </c>
      <c r="P71" s="672">
        <f t="shared" si="19"/>
        <v>0</v>
      </c>
      <c r="Q71" s="672">
        <f t="shared" si="19"/>
        <v>0</v>
      </c>
      <c r="R71" s="672">
        <f t="shared" si="19"/>
        <v>0</v>
      </c>
      <c r="S71" s="674">
        <f t="shared" si="19"/>
        <v>95102.91021999999</v>
      </c>
      <c r="U71" s="116"/>
    </row>
    <row r="72" spans="2:21" ht="15.75" customHeight="1">
      <c r="B72" s="552"/>
      <c r="C72" s="557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574"/>
      <c r="U72" s="116"/>
    </row>
    <row r="73" spans="2:21" ht="15.75" customHeight="1">
      <c r="B73" s="558" t="s">
        <v>409</v>
      </c>
      <c r="C73" s="559"/>
      <c r="D73" s="392">
        <f>D74+D75+D76</f>
        <v>380601.84879</v>
      </c>
      <c r="E73" s="392">
        <f aca="true" t="shared" si="20" ref="E73:K73">E74+E75+E76</f>
        <v>1058608.06394</v>
      </c>
      <c r="F73" s="392">
        <f t="shared" si="20"/>
        <v>395161.23355</v>
      </c>
      <c r="G73" s="392">
        <f t="shared" si="20"/>
        <v>454137.83649</v>
      </c>
      <c r="H73" s="392">
        <f t="shared" si="20"/>
        <v>604165.7723999999</v>
      </c>
      <c r="I73" s="392">
        <f t="shared" si="20"/>
        <v>267112.85190000007</v>
      </c>
      <c r="J73" s="634">
        <f t="shared" si="20"/>
        <v>408446.15481</v>
      </c>
      <c r="K73" s="634">
        <f t="shared" si="20"/>
        <v>178203.84891</v>
      </c>
      <c r="L73" s="550" t="s">
        <v>349</v>
      </c>
      <c r="M73" s="392">
        <f>M74+M75+M76</f>
        <v>0</v>
      </c>
      <c r="N73" s="392">
        <f>N74+N75+N76</f>
        <v>0</v>
      </c>
      <c r="O73" s="550" t="s">
        <v>350</v>
      </c>
      <c r="P73" s="392">
        <f>P74+P75+P76</f>
        <v>0</v>
      </c>
      <c r="Q73" s="392">
        <f>Q74+Q75+Q76</f>
        <v>0</v>
      </c>
      <c r="R73" s="550" t="s">
        <v>351</v>
      </c>
      <c r="S73" s="629">
        <f>S74+S75+S76</f>
        <v>3746437.61079</v>
      </c>
      <c r="U73" s="116"/>
    </row>
    <row r="74" spans="2:21" ht="15.75" customHeight="1">
      <c r="B74" s="560"/>
      <c r="C74" s="561" t="s">
        <v>378</v>
      </c>
      <c r="D74" s="115">
        <v>82852.79878</v>
      </c>
      <c r="E74" s="115">
        <v>957335.77989</v>
      </c>
      <c r="F74" s="115">
        <v>145120.2893</v>
      </c>
      <c r="G74" s="115">
        <v>317818.5614</v>
      </c>
      <c r="H74" s="115">
        <v>129402.13755</v>
      </c>
      <c r="I74" s="115">
        <v>188408.19669000007</v>
      </c>
      <c r="J74" s="635">
        <v>114179.49509</v>
      </c>
      <c r="K74" s="635">
        <v>118047.64896</v>
      </c>
      <c r="L74" s="115"/>
      <c r="M74" s="115">
        <v>0</v>
      </c>
      <c r="N74" s="115">
        <v>0</v>
      </c>
      <c r="O74" s="115"/>
      <c r="P74" s="115">
        <v>0</v>
      </c>
      <c r="Q74" s="115">
        <v>0</v>
      </c>
      <c r="R74" s="115"/>
      <c r="S74" s="630">
        <f>SUM(D74:Q74)</f>
        <v>2053164.9076600003</v>
      </c>
      <c r="U74" s="116"/>
    </row>
    <row r="75" spans="2:21" ht="15.75" customHeight="1">
      <c r="B75" s="560"/>
      <c r="C75" s="561" t="s">
        <v>379</v>
      </c>
      <c r="D75" s="115">
        <v>288234.86948</v>
      </c>
      <c r="E75" s="115">
        <v>84523.96134</v>
      </c>
      <c r="F75" s="115">
        <v>248075.42766</v>
      </c>
      <c r="G75" s="115">
        <v>112037.90187000002</v>
      </c>
      <c r="H75" s="115">
        <v>471634.69967999996</v>
      </c>
      <c r="I75" s="115">
        <v>71374.16674</v>
      </c>
      <c r="J75" s="635">
        <v>283498.87658</v>
      </c>
      <c r="K75" s="635">
        <v>45248.463090000005</v>
      </c>
      <c r="L75" s="115"/>
      <c r="M75" s="115">
        <v>0</v>
      </c>
      <c r="N75" s="115">
        <v>0</v>
      </c>
      <c r="O75" s="115"/>
      <c r="P75" s="115">
        <v>0</v>
      </c>
      <c r="Q75" s="115">
        <v>0</v>
      </c>
      <c r="R75" s="115"/>
      <c r="S75" s="630">
        <f>SUM(D75:Q75)</f>
        <v>1604628.36644</v>
      </c>
      <c r="U75" s="116"/>
    </row>
    <row r="76" spans="2:21" ht="15.75" customHeight="1">
      <c r="B76" s="560"/>
      <c r="C76" s="561" t="s">
        <v>380</v>
      </c>
      <c r="D76" s="115">
        <v>9514.18053</v>
      </c>
      <c r="E76" s="115">
        <v>16748.322709999997</v>
      </c>
      <c r="F76" s="115">
        <v>1965.51659</v>
      </c>
      <c r="G76" s="115">
        <v>24281.373219999998</v>
      </c>
      <c r="H76" s="115">
        <v>3128.93517</v>
      </c>
      <c r="I76" s="115">
        <v>7330.488469999999</v>
      </c>
      <c r="J76" s="635">
        <v>10767.783140000001</v>
      </c>
      <c r="K76" s="635">
        <v>14907.736860000003</v>
      </c>
      <c r="L76" s="115"/>
      <c r="M76" s="115">
        <v>0</v>
      </c>
      <c r="N76" s="115">
        <v>0</v>
      </c>
      <c r="O76" s="115"/>
      <c r="P76" s="115">
        <v>0</v>
      </c>
      <c r="Q76" s="115">
        <v>0</v>
      </c>
      <c r="R76" s="115"/>
      <c r="S76" s="630">
        <f>SUM(D76:Q76)</f>
        <v>88644.33669</v>
      </c>
      <c r="U76" s="116"/>
    </row>
    <row r="77" spans="2:21" ht="15.75" customHeight="1">
      <c r="B77" s="560"/>
      <c r="C77" s="562"/>
      <c r="D77" s="392"/>
      <c r="E77" s="392"/>
      <c r="F77" s="392"/>
      <c r="G77" s="392"/>
      <c r="H77" s="392"/>
      <c r="I77" s="392"/>
      <c r="J77" s="634"/>
      <c r="K77" s="634"/>
      <c r="L77" s="392"/>
      <c r="M77" s="392"/>
      <c r="N77" s="392"/>
      <c r="O77" s="392"/>
      <c r="P77" s="392"/>
      <c r="Q77" s="392"/>
      <c r="R77" s="392"/>
      <c r="S77" s="629"/>
      <c r="U77" s="116"/>
    </row>
    <row r="78" spans="2:21" ht="15.75" customHeight="1">
      <c r="B78" s="563" t="s">
        <v>382</v>
      </c>
      <c r="C78" s="564"/>
      <c r="D78" s="392">
        <f aca="true" t="shared" si="21" ref="D78:J78">SUM(D83:D98)</f>
        <v>1316.64789</v>
      </c>
      <c r="E78" s="392">
        <f t="shared" si="21"/>
        <v>50263.67129</v>
      </c>
      <c r="F78" s="392">
        <f t="shared" si="21"/>
        <v>52440.86508</v>
      </c>
      <c r="G78" s="392">
        <f t="shared" si="21"/>
        <v>3728.8559299999993</v>
      </c>
      <c r="H78" s="392">
        <f t="shared" si="21"/>
        <v>20130.440920000005</v>
      </c>
      <c r="I78" s="392">
        <f t="shared" si="21"/>
        <v>9814.226639999997</v>
      </c>
      <c r="J78" s="634">
        <f t="shared" si="21"/>
        <v>1302.4848900000002</v>
      </c>
      <c r="K78" s="634">
        <f>SUM(K83:K98)</f>
        <v>49086.44750000001</v>
      </c>
      <c r="L78" s="392">
        <f aca="true" t="shared" si="22" ref="L78:R78">SUM(L83:L98)</f>
        <v>0</v>
      </c>
      <c r="M78" s="392">
        <f t="shared" si="22"/>
        <v>0</v>
      </c>
      <c r="N78" s="392">
        <f t="shared" si="22"/>
        <v>0</v>
      </c>
      <c r="O78" s="392">
        <f t="shared" si="22"/>
        <v>0</v>
      </c>
      <c r="P78" s="392">
        <f t="shared" si="22"/>
        <v>0</v>
      </c>
      <c r="Q78" s="392">
        <f t="shared" si="22"/>
        <v>0</v>
      </c>
      <c r="R78" s="392">
        <f t="shared" si="22"/>
        <v>0</v>
      </c>
      <c r="S78" s="629">
        <f>SUM(S83:S98)</f>
        <v>188083.64014</v>
      </c>
      <c r="U78" s="116"/>
    </row>
    <row r="79" spans="2:21" ht="15.75" customHeight="1">
      <c r="B79" s="563"/>
      <c r="C79" s="561" t="s">
        <v>378</v>
      </c>
      <c r="D79" s="115">
        <f aca="true" t="shared" si="23" ref="D79:R79">+D83+D87+D92+D96</f>
        <v>0</v>
      </c>
      <c r="E79" s="115">
        <f t="shared" si="23"/>
        <v>43513.47089</v>
      </c>
      <c r="F79" s="115">
        <f t="shared" si="23"/>
        <v>37786.44188</v>
      </c>
      <c r="G79" s="115">
        <f t="shared" si="23"/>
        <v>2261.0732199999998</v>
      </c>
      <c r="H79" s="115">
        <f t="shared" si="23"/>
        <v>18445.904780000004</v>
      </c>
      <c r="I79" s="115">
        <f t="shared" si="23"/>
        <v>4538.729159999999</v>
      </c>
      <c r="J79" s="635">
        <f t="shared" si="23"/>
        <v>0</v>
      </c>
      <c r="K79" s="635">
        <f t="shared" si="23"/>
        <v>42356.27642000001</v>
      </c>
      <c r="L79" s="115">
        <f t="shared" si="23"/>
        <v>0</v>
      </c>
      <c r="M79" s="115">
        <f t="shared" si="23"/>
        <v>0</v>
      </c>
      <c r="N79" s="115">
        <f t="shared" si="23"/>
        <v>0</v>
      </c>
      <c r="O79" s="115">
        <f t="shared" si="23"/>
        <v>0</v>
      </c>
      <c r="P79" s="115">
        <f t="shared" si="23"/>
        <v>0</v>
      </c>
      <c r="Q79" s="115">
        <f t="shared" si="23"/>
        <v>0</v>
      </c>
      <c r="R79" s="115">
        <f t="shared" si="23"/>
        <v>0</v>
      </c>
      <c r="S79" s="630">
        <f>+S83+S87+S92+S96</f>
        <v>148901.89635</v>
      </c>
      <c r="U79" s="116"/>
    </row>
    <row r="80" spans="2:21" ht="15.75" customHeight="1">
      <c r="B80" s="563"/>
      <c r="C80" s="561" t="s">
        <v>379</v>
      </c>
      <c r="D80" s="115">
        <f aca="true" t="shared" si="24" ref="D80:R80">+D84+D88+D93+D97</f>
        <v>397.91309</v>
      </c>
      <c r="E80" s="115">
        <f t="shared" si="24"/>
        <v>6723.25563</v>
      </c>
      <c r="F80" s="115">
        <f t="shared" si="24"/>
        <v>11237.56147</v>
      </c>
      <c r="G80" s="115">
        <f t="shared" si="24"/>
        <v>1307.59889</v>
      </c>
      <c r="H80" s="115">
        <f t="shared" si="24"/>
        <v>701.01451</v>
      </c>
      <c r="I80" s="115">
        <f t="shared" si="24"/>
        <v>5192.927129999999</v>
      </c>
      <c r="J80" s="635">
        <f t="shared" si="24"/>
        <v>455.36697000000004</v>
      </c>
      <c r="K80" s="635">
        <f t="shared" si="24"/>
        <v>6707.532569999999</v>
      </c>
      <c r="L80" s="115">
        <f t="shared" si="24"/>
        <v>0</v>
      </c>
      <c r="M80" s="115">
        <f t="shared" si="24"/>
        <v>0</v>
      </c>
      <c r="N80" s="115">
        <f t="shared" si="24"/>
        <v>0</v>
      </c>
      <c r="O80" s="115">
        <f t="shared" si="24"/>
        <v>0</v>
      </c>
      <c r="P80" s="115">
        <f t="shared" si="24"/>
        <v>0</v>
      </c>
      <c r="Q80" s="115">
        <f t="shared" si="24"/>
        <v>0</v>
      </c>
      <c r="R80" s="115">
        <f t="shared" si="24"/>
        <v>0</v>
      </c>
      <c r="S80" s="630">
        <f>+S84+S88+S93+S97</f>
        <v>32723.17026</v>
      </c>
      <c r="U80" s="116"/>
    </row>
    <row r="81" spans="2:21" ht="15.75" customHeight="1">
      <c r="B81" s="563"/>
      <c r="C81" s="561" t="s">
        <v>380</v>
      </c>
      <c r="D81" s="115">
        <f aca="true" t="shared" si="25" ref="D81:R81">+D85+D89+D94+D98</f>
        <v>918.7348</v>
      </c>
      <c r="E81" s="115">
        <f t="shared" si="25"/>
        <v>26.944770000000002</v>
      </c>
      <c r="F81" s="115">
        <f t="shared" si="25"/>
        <v>3416.8617300000005</v>
      </c>
      <c r="G81" s="115">
        <f t="shared" si="25"/>
        <v>160.18382000000003</v>
      </c>
      <c r="H81" s="115">
        <f t="shared" si="25"/>
        <v>983.52163</v>
      </c>
      <c r="I81" s="115">
        <f t="shared" si="25"/>
        <v>82.57034999999999</v>
      </c>
      <c r="J81" s="635">
        <f t="shared" si="25"/>
        <v>847.11792</v>
      </c>
      <c r="K81" s="635">
        <f t="shared" si="25"/>
        <v>22.63851</v>
      </c>
      <c r="L81" s="115">
        <f t="shared" si="25"/>
        <v>0</v>
      </c>
      <c r="M81" s="115">
        <f t="shared" si="25"/>
        <v>0</v>
      </c>
      <c r="N81" s="115">
        <f t="shared" si="25"/>
        <v>0</v>
      </c>
      <c r="O81" s="115">
        <f t="shared" si="25"/>
        <v>0</v>
      </c>
      <c r="P81" s="115">
        <f t="shared" si="25"/>
        <v>0</v>
      </c>
      <c r="Q81" s="115">
        <f t="shared" si="25"/>
        <v>0</v>
      </c>
      <c r="R81" s="115">
        <f t="shared" si="25"/>
        <v>0</v>
      </c>
      <c r="S81" s="630">
        <f>+S85+S89+S94+S98</f>
        <v>6458.57353</v>
      </c>
      <c r="U81" s="116"/>
    </row>
    <row r="82" spans="2:21" ht="15.75" customHeight="1">
      <c r="B82" s="566" t="s">
        <v>127</v>
      </c>
      <c r="C82" s="562" t="s">
        <v>373</v>
      </c>
      <c r="D82" s="114"/>
      <c r="E82" s="114"/>
      <c r="F82" s="114"/>
      <c r="G82" s="114"/>
      <c r="H82" s="114"/>
      <c r="I82" s="114"/>
      <c r="J82" s="636"/>
      <c r="K82" s="636"/>
      <c r="L82" s="114"/>
      <c r="M82" s="114"/>
      <c r="N82" s="114"/>
      <c r="O82" s="114"/>
      <c r="P82" s="114"/>
      <c r="Q82" s="114"/>
      <c r="R82" s="114"/>
      <c r="S82" s="631"/>
      <c r="U82" s="116"/>
    </row>
    <row r="83" spans="2:21" ht="15.75" customHeight="1">
      <c r="B83" s="567"/>
      <c r="C83" s="568" t="s">
        <v>128</v>
      </c>
      <c r="D83" s="115">
        <v>0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635">
        <v>0</v>
      </c>
      <c r="K83" s="635">
        <v>0</v>
      </c>
      <c r="L83" s="115"/>
      <c r="M83" s="115">
        <v>0</v>
      </c>
      <c r="N83" s="115">
        <v>0</v>
      </c>
      <c r="O83" s="115"/>
      <c r="P83" s="115">
        <v>0</v>
      </c>
      <c r="Q83" s="115">
        <v>0</v>
      </c>
      <c r="R83" s="115"/>
      <c r="S83" s="630">
        <f>SUM(D83:Q83)</f>
        <v>0</v>
      </c>
      <c r="U83" s="116"/>
    </row>
    <row r="84" spans="2:21" ht="15.75" customHeight="1">
      <c r="B84" s="569"/>
      <c r="C84" s="568" t="s">
        <v>129</v>
      </c>
      <c r="D84" s="115">
        <v>397.91309</v>
      </c>
      <c r="E84" s="115">
        <v>0</v>
      </c>
      <c r="F84" s="115">
        <v>0</v>
      </c>
      <c r="G84" s="115">
        <v>556.6002100000001</v>
      </c>
      <c r="H84" s="115">
        <v>0</v>
      </c>
      <c r="I84" s="115">
        <v>35.95076</v>
      </c>
      <c r="J84" s="635">
        <v>455.36697000000004</v>
      </c>
      <c r="K84" s="635">
        <v>0</v>
      </c>
      <c r="L84" s="115"/>
      <c r="M84" s="115">
        <v>0</v>
      </c>
      <c r="N84" s="115">
        <v>0</v>
      </c>
      <c r="O84" s="115"/>
      <c r="P84" s="115">
        <v>0</v>
      </c>
      <c r="Q84" s="115">
        <v>0</v>
      </c>
      <c r="R84" s="115"/>
      <c r="S84" s="630">
        <f>SUM(D84:Q84)</f>
        <v>1445.83103</v>
      </c>
      <c r="U84" s="116"/>
    </row>
    <row r="85" spans="2:21" ht="15.75" customHeight="1">
      <c r="B85" s="567"/>
      <c r="C85" s="568" t="s">
        <v>130</v>
      </c>
      <c r="D85" s="115">
        <v>19.7744</v>
      </c>
      <c r="E85" s="115">
        <v>0</v>
      </c>
      <c r="F85" s="115">
        <v>0</v>
      </c>
      <c r="G85" s="115">
        <v>63.081</v>
      </c>
      <c r="H85" s="115">
        <v>0</v>
      </c>
      <c r="I85" s="115">
        <v>23.20162</v>
      </c>
      <c r="J85" s="635">
        <v>5.959</v>
      </c>
      <c r="K85" s="635">
        <v>0</v>
      </c>
      <c r="L85" s="115"/>
      <c r="M85" s="115">
        <v>0</v>
      </c>
      <c r="N85" s="115">
        <v>0</v>
      </c>
      <c r="O85" s="115"/>
      <c r="P85" s="115">
        <v>0</v>
      </c>
      <c r="Q85" s="115">
        <v>0</v>
      </c>
      <c r="R85" s="115"/>
      <c r="S85" s="630">
        <f>SUM(D85:Q85)</f>
        <v>112.01602</v>
      </c>
      <c r="U85" s="116"/>
    </row>
    <row r="86" spans="2:21" ht="15.75" customHeight="1">
      <c r="B86" s="566" t="s">
        <v>131</v>
      </c>
      <c r="C86" s="562" t="s">
        <v>374</v>
      </c>
      <c r="D86" s="114"/>
      <c r="E86" s="114"/>
      <c r="F86" s="114"/>
      <c r="G86" s="114"/>
      <c r="H86" s="114"/>
      <c r="I86" s="114"/>
      <c r="J86" s="636"/>
      <c r="K86" s="636"/>
      <c r="L86" s="114"/>
      <c r="M86" s="114"/>
      <c r="N86" s="114"/>
      <c r="O86" s="114"/>
      <c r="P86" s="114"/>
      <c r="Q86" s="114"/>
      <c r="R86" s="114"/>
      <c r="S86" s="631"/>
      <c r="U86" s="116"/>
    </row>
    <row r="87" spans="2:21" ht="15.75" customHeight="1">
      <c r="B87" s="569"/>
      <c r="C87" s="568" t="s">
        <v>128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  <c r="I87" s="115">
        <v>345.70601</v>
      </c>
      <c r="J87" s="635">
        <v>0</v>
      </c>
      <c r="K87" s="635">
        <v>0</v>
      </c>
      <c r="L87" s="115"/>
      <c r="M87" s="115">
        <v>0</v>
      </c>
      <c r="N87" s="115">
        <v>0</v>
      </c>
      <c r="O87" s="115"/>
      <c r="P87" s="115">
        <v>0</v>
      </c>
      <c r="Q87" s="115">
        <v>0</v>
      </c>
      <c r="R87" s="115"/>
      <c r="S87" s="630">
        <f>SUM(D87:Q87)</f>
        <v>345.70601</v>
      </c>
      <c r="U87" s="116"/>
    </row>
    <row r="88" spans="2:21" ht="15.75" customHeight="1">
      <c r="B88" s="569"/>
      <c r="C88" s="568" t="s">
        <v>129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  <c r="I88" s="115">
        <v>19.944380000000002</v>
      </c>
      <c r="J88" s="635">
        <v>0</v>
      </c>
      <c r="K88" s="635">
        <v>0</v>
      </c>
      <c r="L88" s="115"/>
      <c r="M88" s="115">
        <v>0</v>
      </c>
      <c r="N88" s="115">
        <v>0</v>
      </c>
      <c r="O88" s="115"/>
      <c r="P88" s="115">
        <v>0</v>
      </c>
      <c r="Q88" s="115">
        <v>0</v>
      </c>
      <c r="R88" s="115"/>
      <c r="S88" s="630">
        <f>SUM(D88:Q88)</f>
        <v>19.944380000000002</v>
      </c>
      <c r="U88" s="116"/>
    </row>
    <row r="89" spans="2:21" ht="15.75" customHeight="1">
      <c r="B89" s="569"/>
      <c r="C89" s="568" t="s">
        <v>130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  <c r="I89" s="115">
        <v>6.065810000000001</v>
      </c>
      <c r="J89" s="635">
        <v>0</v>
      </c>
      <c r="K89" s="635">
        <v>0</v>
      </c>
      <c r="L89" s="115"/>
      <c r="M89" s="115">
        <v>0</v>
      </c>
      <c r="N89" s="115">
        <v>0</v>
      </c>
      <c r="O89" s="115"/>
      <c r="P89" s="115">
        <v>0</v>
      </c>
      <c r="Q89" s="115">
        <v>0</v>
      </c>
      <c r="R89" s="115"/>
      <c r="S89" s="630">
        <f>SUM(D89:Q89)</f>
        <v>6.065810000000001</v>
      </c>
      <c r="U89" s="116"/>
    </row>
    <row r="90" spans="2:21" ht="15.75" customHeight="1">
      <c r="B90" s="566" t="s">
        <v>132</v>
      </c>
      <c r="C90" s="570" t="s">
        <v>375</v>
      </c>
      <c r="D90" s="114"/>
      <c r="E90" s="114"/>
      <c r="F90" s="114"/>
      <c r="G90" s="114"/>
      <c r="H90" s="114"/>
      <c r="I90" s="114"/>
      <c r="J90" s="636"/>
      <c r="K90" s="636"/>
      <c r="L90" s="114"/>
      <c r="M90" s="114"/>
      <c r="N90" s="114"/>
      <c r="O90" s="114"/>
      <c r="P90" s="114"/>
      <c r="Q90" s="114"/>
      <c r="R90" s="114"/>
      <c r="S90" s="631"/>
      <c r="U90" s="116"/>
    </row>
    <row r="91" spans="2:21" ht="15.75" customHeight="1">
      <c r="B91" s="569"/>
      <c r="C91" s="571" t="s">
        <v>376</v>
      </c>
      <c r="D91" s="392"/>
      <c r="E91" s="392"/>
      <c r="F91" s="392"/>
      <c r="G91" s="392"/>
      <c r="H91" s="392"/>
      <c r="I91" s="392"/>
      <c r="J91" s="634"/>
      <c r="K91" s="634"/>
      <c r="L91" s="392"/>
      <c r="M91" s="392"/>
      <c r="N91" s="392"/>
      <c r="O91" s="392"/>
      <c r="P91" s="392"/>
      <c r="Q91" s="392"/>
      <c r="R91" s="392"/>
      <c r="S91" s="629"/>
      <c r="U91" s="116"/>
    </row>
    <row r="92" spans="2:21" ht="15.75" customHeight="1">
      <c r="B92" s="552"/>
      <c r="C92" s="568" t="s">
        <v>128</v>
      </c>
      <c r="D92" s="115">
        <v>0</v>
      </c>
      <c r="E92" s="115">
        <v>2689</v>
      </c>
      <c r="F92" s="115">
        <v>37786.44188</v>
      </c>
      <c r="G92" s="115">
        <v>0</v>
      </c>
      <c r="H92" s="115">
        <v>17491.274370000003</v>
      </c>
      <c r="I92" s="115">
        <v>2287.5334999999995</v>
      </c>
      <c r="J92" s="635">
        <v>0</v>
      </c>
      <c r="K92" s="635">
        <v>2625</v>
      </c>
      <c r="L92" s="115"/>
      <c r="M92" s="115">
        <v>0</v>
      </c>
      <c r="N92" s="115">
        <v>0</v>
      </c>
      <c r="O92" s="115"/>
      <c r="P92" s="115">
        <v>0</v>
      </c>
      <c r="Q92" s="115">
        <v>0</v>
      </c>
      <c r="R92" s="115"/>
      <c r="S92" s="630">
        <f>SUM(D92:Q92)</f>
        <v>62879.249749999995</v>
      </c>
      <c r="U92" s="116"/>
    </row>
    <row r="93" spans="2:21" ht="15.75" customHeight="1">
      <c r="B93" s="552"/>
      <c r="C93" s="568" t="s">
        <v>129</v>
      </c>
      <c r="D93" s="115">
        <v>0</v>
      </c>
      <c r="E93" s="115">
        <v>2103.23655</v>
      </c>
      <c r="F93" s="115">
        <v>11237.56147</v>
      </c>
      <c r="G93" s="115">
        <v>27.787300000000002</v>
      </c>
      <c r="H93" s="115">
        <v>663.855</v>
      </c>
      <c r="I93" s="115">
        <v>4393.563209999999</v>
      </c>
      <c r="J93" s="635">
        <v>0</v>
      </c>
      <c r="K93" s="635">
        <v>2438.97503</v>
      </c>
      <c r="L93" s="115"/>
      <c r="M93" s="115">
        <v>0</v>
      </c>
      <c r="N93" s="115">
        <v>0</v>
      </c>
      <c r="O93" s="115"/>
      <c r="P93" s="115">
        <v>0</v>
      </c>
      <c r="Q93" s="115">
        <v>0</v>
      </c>
      <c r="R93" s="115"/>
      <c r="S93" s="630">
        <f>SUM(D93:Q93)</f>
        <v>20864.97856</v>
      </c>
      <c r="U93" s="116"/>
    </row>
    <row r="94" spans="2:21" ht="15.75" customHeight="1">
      <c r="B94" s="552"/>
      <c r="C94" s="568" t="s">
        <v>130</v>
      </c>
      <c r="D94" s="115">
        <v>898.9603999999999</v>
      </c>
      <c r="E94" s="115">
        <v>26.944770000000002</v>
      </c>
      <c r="F94" s="115">
        <v>3416.8617300000005</v>
      </c>
      <c r="G94" s="115">
        <v>79.44594000000001</v>
      </c>
      <c r="H94" s="115">
        <v>983.52163</v>
      </c>
      <c r="I94" s="115">
        <v>53.30292</v>
      </c>
      <c r="J94" s="635">
        <v>841.1589200000001</v>
      </c>
      <c r="K94" s="635">
        <v>22.63851</v>
      </c>
      <c r="L94" s="115"/>
      <c r="M94" s="115">
        <v>0</v>
      </c>
      <c r="N94" s="115">
        <v>0</v>
      </c>
      <c r="O94" s="115"/>
      <c r="P94" s="115">
        <v>0</v>
      </c>
      <c r="Q94" s="115">
        <v>0</v>
      </c>
      <c r="R94" s="115"/>
      <c r="S94" s="630">
        <f>SUM(D94:Q94)</f>
        <v>6322.83482</v>
      </c>
      <c r="U94" s="116"/>
    </row>
    <row r="95" spans="2:21" ht="15.75" customHeight="1">
      <c r="B95" s="552"/>
      <c r="C95" s="571" t="s">
        <v>377</v>
      </c>
      <c r="D95" s="392"/>
      <c r="E95" s="392"/>
      <c r="F95" s="392"/>
      <c r="G95" s="392"/>
      <c r="H95" s="392"/>
      <c r="I95" s="392"/>
      <c r="J95" s="634"/>
      <c r="K95" s="634"/>
      <c r="L95" s="392"/>
      <c r="M95" s="392"/>
      <c r="N95" s="392"/>
      <c r="O95" s="392"/>
      <c r="P95" s="392"/>
      <c r="Q95" s="392"/>
      <c r="R95" s="392"/>
      <c r="S95" s="629"/>
      <c r="U95" s="116"/>
    </row>
    <row r="96" spans="2:21" ht="15.75" customHeight="1">
      <c r="B96" s="552"/>
      <c r="C96" s="568" t="s">
        <v>128</v>
      </c>
      <c r="D96" s="857">
        <v>0</v>
      </c>
      <c r="E96" s="857">
        <v>40824.47089</v>
      </c>
      <c r="F96" s="857">
        <v>0</v>
      </c>
      <c r="G96" s="857">
        <v>2261.0732199999998</v>
      </c>
      <c r="H96" s="857">
        <v>954.63041</v>
      </c>
      <c r="I96" s="857">
        <v>1905.48965</v>
      </c>
      <c r="J96" s="857">
        <v>0</v>
      </c>
      <c r="K96" s="857">
        <v>39731.27642000001</v>
      </c>
      <c r="L96" s="115"/>
      <c r="M96" s="115"/>
      <c r="N96" s="115"/>
      <c r="O96" s="115"/>
      <c r="P96" s="115"/>
      <c r="Q96" s="115"/>
      <c r="R96" s="115"/>
      <c r="S96" s="630">
        <f>SUM(D96:Q96)</f>
        <v>85676.94059000001</v>
      </c>
      <c r="U96" s="116"/>
    </row>
    <row r="97" spans="2:21" ht="15.75" customHeight="1">
      <c r="B97" s="552"/>
      <c r="C97" s="568" t="s">
        <v>129</v>
      </c>
      <c r="D97" s="857">
        <v>0</v>
      </c>
      <c r="E97" s="857">
        <v>4620.01908</v>
      </c>
      <c r="F97" s="857">
        <v>0</v>
      </c>
      <c r="G97" s="857">
        <v>723.21138</v>
      </c>
      <c r="H97" s="857">
        <v>37.159510000000004</v>
      </c>
      <c r="I97" s="857">
        <v>743.4687799999999</v>
      </c>
      <c r="J97" s="857">
        <v>0</v>
      </c>
      <c r="K97" s="857">
        <v>4268.55754</v>
      </c>
      <c r="L97" s="115"/>
      <c r="M97" s="115"/>
      <c r="N97" s="115"/>
      <c r="O97" s="115"/>
      <c r="P97" s="115"/>
      <c r="Q97" s="115"/>
      <c r="R97" s="115"/>
      <c r="S97" s="630">
        <f>SUM(D97:Q97)</f>
        <v>10392.416290000001</v>
      </c>
      <c r="U97" s="116"/>
    </row>
    <row r="98" spans="2:21" ht="15.75" customHeight="1">
      <c r="B98" s="552"/>
      <c r="C98" s="568" t="s">
        <v>130</v>
      </c>
      <c r="D98" s="857">
        <v>0</v>
      </c>
      <c r="E98" s="857">
        <v>0</v>
      </c>
      <c r="F98" s="857">
        <v>0</v>
      </c>
      <c r="G98" s="857">
        <v>17.65688</v>
      </c>
      <c r="H98" s="857">
        <v>0</v>
      </c>
      <c r="I98" s="857">
        <v>0</v>
      </c>
      <c r="J98" s="857">
        <v>0</v>
      </c>
      <c r="K98" s="857">
        <v>0</v>
      </c>
      <c r="L98" s="115"/>
      <c r="M98" s="115"/>
      <c r="N98" s="115"/>
      <c r="O98" s="115"/>
      <c r="P98" s="115"/>
      <c r="Q98" s="115"/>
      <c r="R98" s="115"/>
      <c r="S98" s="630">
        <f>SUM(D98:Q98)</f>
        <v>17.65688</v>
      </c>
      <c r="U98" s="116"/>
    </row>
    <row r="99" spans="2:21" ht="15.75" customHeight="1">
      <c r="B99" s="572"/>
      <c r="C99" s="573"/>
      <c r="D99" s="403"/>
      <c r="E99" s="443"/>
      <c r="F99" s="115"/>
      <c r="G99" s="115"/>
      <c r="H99" s="443"/>
      <c r="I99" s="443"/>
      <c r="J99" s="637"/>
      <c r="K99" s="637"/>
      <c r="L99" s="443"/>
      <c r="M99" s="443"/>
      <c r="N99" s="443"/>
      <c r="O99" s="443"/>
      <c r="P99" s="443"/>
      <c r="Q99" s="443"/>
      <c r="R99" s="443"/>
      <c r="S99" s="575"/>
      <c r="U99" s="116"/>
    </row>
    <row r="100" spans="2:21" ht="15.75" customHeight="1">
      <c r="B100" s="693"/>
      <c r="C100" s="693"/>
      <c r="D100" s="442"/>
      <c r="E100" s="404"/>
      <c r="F100" s="442"/>
      <c r="G100" s="442"/>
      <c r="H100" s="442"/>
      <c r="I100" s="404"/>
      <c r="J100" s="404"/>
      <c r="K100" s="404"/>
      <c r="L100" s="405"/>
      <c r="M100" s="404"/>
      <c r="N100" s="404"/>
      <c r="O100" s="404"/>
      <c r="P100" s="404"/>
      <c r="Q100" s="404"/>
      <c r="R100" s="404"/>
      <c r="S100" s="404"/>
      <c r="U100" s="116"/>
    </row>
    <row r="101" spans="2:21" ht="15.75" customHeight="1">
      <c r="B101" s="621" t="s">
        <v>420</v>
      </c>
      <c r="C101" s="620"/>
      <c r="D101" s="620"/>
      <c r="E101" s="620"/>
      <c r="F101" s="620"/>
      <c r="G101" s="620"/>
      <c r="H101" s="620"/>
      <c r="I101" s="620"/>
      <c r="J101" s="620"/>
      <c r="K101" s="620"/>
      <c r="L101" s="620"/>
      <c r="M101" s="620"/>
      <c r="N101" s="620"/>
      <c r="O101" s="620"/>
      <c r="P101" s="620"/>
      <c r="Q101" s="620"/>
      <c r="R101" s="620"/>
      <c r="S101" s="620"/>
      <c r="T101" s="116"/>
      <c r="U101" s="116"/>
    </row>
    <row r="102" spans="2:21" ht="15.75" customHeight="1">
      <c r="B102" s="621" t="s">
        <v>419</v>
      </c>
      <c r="C102" s="620"/>
      <c r="D102" s="620"/>
      <c r="E102" s="620"/>
      <c r="F102" s="620"/>
      <c r="G102" s="620"/>
      <c r="H102" s="620"/>
      <c r="I102" s="620"/>
      <c r="J102" s="620"/>
      <c r="K102" s="620"/>
      <c r="L102" s="620"/>
      <c r="M102" s="620"/>
      <c r="N102" s="620"/>
      <c r="O102" s="620"/>
      <c r="P102" s="620"/>
      <c r="Q102" s="620"/>
      <c r="R102" s="620"/>
      <c r="S102" s="620"/>
      <c r="T102" s="116"/>
      <c r="U102" s="116"/>
    </row>
    <row r="103" spans="2:21" ht="15.75" customHeight="1">
      <c r="B103" s="621" t="s">
        <v>421</v>
      </c>
      <c r="C103" s="620"/>
      <c r="D103" s="620"/>
      <c r="E103" s="620"/>
      <c r="F103" s="620"/>
      <c r="G103" s="620"/>
      <c r="H103" s="620"/>
      <c r="I103" s="620"/>
      <c r="J103" s="620"/>
      <c r="K103" s="620"/>
      <c r="L103" s="620"/>
      <c r="M103" s="620"/>
      <c r="N103" s="620"/>
      <c r="O103" s="620"/>
      <c r="P103" s="620"/>
      <c r="Q103" s="620"/>
      <c r="R103" s="620"/>
      <c r="S103" s="620"/>
      <c r="T103" s="116"/>
      <c r="U103" s="116"/>
    </row>
    <row r="104" spans="2:21" ht="15.75" customHeight="1">
      <c r="B104" s="621" t="s">
        <v>424</v>
      </c>
      <c r="C104" s="620"/>
      <c r="D104" s="620"/>
      <c r="E104" s="620"/>
      <c r="F104" s="620"/>
      <c r="G104" s="620"/>
      <c r="H104" s="620"/>
      <c r="I104" s="620"/>
      <c r="J104" s="620"/>
      <c r="K104" s="620"/>
      <c r="L104" s="620"/>
      <c r="M104" s="620"/>
      <c r="N104" s="620"/>
      <c r="O104" s="620"/>
      <c r="P104" s="620"/>
      <c r="Q104" s="620"/>
      <c r="R104" s="620"/>
      <c r="S104" s="620"/>
      <c r="T104" s="116"/>
      <c r="U104" s="116"/>
    </row>
    <row r="105" spans="2:21" ht="15.75" customHeight="1">
      <c r="B105" s="621" t="s">
        <v>422</v>
      </c>
      <c r="C105" s="620"/>
      <c r="D105" s="620"/>
      <c r="E105" s="620"/>
      <c r="F105" s="620"/>
      <c r="G105" s="620"/>
      <c r="H105" s="620"/>
      <c r="I105" s="620"/>
      <c r="J105" s="620"/>
      <c r="K105" s="620"/>
      <c r="L105" s="620"/>
      <c r="M105" s="620"/>
      <c r="N105" s="620"/>
      <c r="O105" s="620"/>
      <c r="P105" s="620"/>
      <c r="Q105" s="620"/>
      <c r="R105" s="620"/>
      <c r="S105" s="620"/>
      <c r="T105" s="116"/>
      <c r="U105" s="116"/>
    </row>
    <row r="106" spans="2:21" ht="15.75" customHeight="1">
      <c r="B106" s="621" t="s">
        <v>423</v>
      </c>
      <c r="C106" s="620"/>
      <c r="D106" s="620"/>
      <c r="E106" s="620"/>
      <c r="F106" s="620"/>
      <c r="G106" s="620"/>
      <c r="H106" s="620"/>
      <c r="I106" s="620"/>
      <c r="J106" s="620"/>
      <c r="K106" s="620"/>
      <c r="L106" s="620"/>
      <c r="M106" s="620"/>
      <c r="N106" s="620"/>
      <c r="O106" s="620"/>
      <c r="P106" s="620"/>
      <c r="Q106" s="620"/>
      <c r="R106" s="620"/>
      <c r="S106" s="620"/>
      <c r="T106" s="116"/>
      <c r="U106" s="116"/>
    </row>
    <row r="107" spans="2:21" ht="15.75" customHeight="1">
      <c r="B107" s="621"/>
      <c r="C107" s="620"/>
      <c r="D107" s="620"/>
      <c r="E107" s="620"/>
      <c r="F107" s="620"/>
      <c r="G107" s="620"/>
      <c r="H107" s="620"/>
      <c r="I107" s="620"/>
      <c r="J107" s="620"/>
      <c r="K107" s="620"/>
      <c r="L107" s="620"/>
      <c r="M107" s="620"/>
      <c r="N107" s="620"/>
      <c r="O107" s="620"/>
      <c r="P107" s="620"/>
      <c r="Q107" s="620"/>
      <c r="R107" s="620"/>
      <c r="S107" s="620"/>
      <c r="T107" s="116"/>
      <c r="U107" s="116"/>
    </row>
    <row r="108" spans="2:21" ht="15.75" customHeight="1">
      <c r="B108" s="621"/>
      <c r="C108" s="620"/>
      <c r="D108" s="620"/>
      <c r="E108" s="620"/>
      <c r="F108" s="620"/>
      <c r="G108" s="620"/>
      <c r="H108" s="620"/>
      <c r="I108" s="620"/>
      <c r="J108" s="620"/>
      <c r="K108" s="620"/>
      <c r="L108" s="620"/>
      <c r="M108" s="620"/>
      <c r="N108" s="620"/>
      <c r="O108" s="620"/>
      <c r="P108" s="620"/>
      <c r="Q108" s="620"/>
      <c r="R108" s="620"/>
      <c r="S108" s="620"/>
      <c r="T108" s="116"/>
      <c r="U108" s="116"/>
    </row>
    <row r="109" spans="2:21" ht="15.75" customHeight="1">
      <c r="B109" s="621"/>
      <c r="C109" s="620"/>
      <c r="D109" s="620"/>
      <c r="E109" s="620"/>
      <c r="F109" s="620"/>
      <c r="G109" s="620"/>
      <c r="H109" s="620"/>
      <c r="I109" s="620"/>
      <c r="J109" s="620"/>
      <c r="K109" s="620"/>
      <c r="L109" s="620"/>
      <c r="M109" s="620"/>
      <c r="N109" s="620"/>
      <c r="O109" s="620"/>
      <c r="P109" s="620"/>
      <c r="Q109" s="620"/>
      <c r="R109" s="620"/>
      <c r="S109" s="620"/>
      <c r="T109" s="116"/>
      <c r="U109" s="116"/>
    </row>
    <row r="110" spans="2:21" ht="15.75" customHeight="1">
      <c r="B110" s="621"/>
      <c r="C110" s="620"/>
      <c r="D110" s="620"/>
      <c r="E110" s="620"/>
      <c r="F110" s="620"/>
      <c r="G110" s="620"/>
      <c r="H110" s="620"/>
      <c r="I110" s="620"/>
      <c r="J110" s="620"/>
      <c r="K110" s="620"/>
      <c r="L110" s="620"/>
      <c r="M110" s="620"/>
      <c r="N110" s="620"/>
      <c r="O110" s="620"/>
      <c r="P110" s="620"/>
      <c r="Q110" s="620"/>
      <c r="R110" s="620"/>
      <c r="S110" s="620"/>
      <c r="T110" s="116"/>
      <c r="U110" s="116"/>
    </row>
    <row r="111" spans="2:21" ht="15.75" customHeight="1">
      <c r="B111" s="621"/>
      <c r="C111" s="620"/>
      <c r="D111" s="620"/>
      <c r="E111" s="620"/>
      <c r="F111" s="620"/>
      <c r="G111" s="620"/>
      <c r="H111" s="620"/>
      <c r="I111" s="620"/>
      <c r="J111" s="620"/>
      <c r="K111" s="620"/>
      <c r="L111" s="620"/>
      <c r="M111" s="620"/>
      <c r="N111" s="620"/>
      <c r="O111" s="620"/>
      <c r="P111" s="620"/>
      <c r="Q111" s="620"/>
      <c r="R111" s="620"/>
      <c r="S111" s="620"/>
      <c r="T111" s="116"/>
      <c r="U111" s="116"/>
    </row>
    <row r="112" spans="2:21" ht="15.75" customHeight="1">
      <c r="B112" s="621"/>
      <c r="C112" s="620"/>
      <c r="D112" s="620"/>
      <c r="E112" s="620"/>
      <c r="F112" s="620"/>
      <c r="G112" s="620"/>
      <c r="H112" s="620"/>
      <c r="I112" s="620"/>
      <c r="J112" s="620"/>
      <c r="K112" s="620"/>
      <c r="L112" s="620"/>
      <c r="M112" s="620"/>
      <c r="N112" s="620"/>
      <c r="O112" s="620"/>
      <c r="P112" s="620"/>
      <c r="Q112" s="620"/>
      <c r="R112" s="620"/>
      <c r="S112" s="620"/>
      <c r="T112" s="116"/>
      <c r="U112" s="116"/>
    </row>
    <row r="113" spans="2:21" ht="15.75" customHeight="1">
      <c r="B113" s="621"/>
      <c r="C113" s="620"/>
      <c r="D113" s="620"/>
      <c r="E113" s="620"/>
      <c r="F113" s="620"/>
      <c r="G113" s="620"/>
      <c r="H113" s="620"/>
      <c r="I113" s="620"/>
      <c r="J113" s="620"/>
      <c r="K113" s="620"/>
      <c r="L113" s="620"/>
      <c r="M113" s="620"/>
      <c r="N113" s="620"/>
      <c r="O113" s="620"/>
      <c r="P113" s="620"/>
      <c r="Q113" s="620"/>
      <c r="R113" s="620"/>
      <c r="S113" s="620"/>
      <c r="T113" s="116"/>
      <c r="U113" s="116"/>
    </row>
    <row r="114" spans="2:21" ht="15.75" customHeight="1">
      <c r="B114" s="621"/>
      <c r="C114" s="620"/>
      <c r="D114" s="620"/>
      <c r="E114" s="620"/>
      <c r="F114" s="620"/>
      <c r="G114" s="620"/>
      <c r="H114" s="620"/>
      <c r="I114" s="620"/>
      <c r="J114" s="620"/>
      <c r="K114" s="620"/>
      <c r="L114" s="620"/>
      <c r="M114" s="620"/>
      <c r="N114" s="620"/>
      <c r="O114" s="620"/>
      <c r="P114" s="620"/>
      <c r="Q114" s="620"/>
      <c r="R114" s="620"/>
      <c r="S114" s="620"/>
      <c r="T114" s="116"/>
      <c r="U114" s="116"/>
    </row>
    <row r="115" spans="2:21" ht="15.75" customHeight="1">
      <c r="B115" s="621"/>
      <c r="C115" s="620"/>
      <c r="D115" s="620"/>
      <c r="E115" s="620"/>
      <c r="F115" s="620"/>
      <c r="G115" s="620"/>
      <c r="H115" s="620"/>
      <c r="I115" s="620"/>
      <c r="J115" s="620"/>
      <c r="K115" s="620"/>
      <c r="L115" s="620"/>
      <c r="M115" s="620"/>
      <c r="N115" s="620"/>
      <c r="O115" s="620"/>
      <c r="P115" s="620"/>
      <c r="Q115" s="620"/>
      <c r="R115" s="620"/>
      <c r="S115" s="620"/>
      <c r="T115" s="116"/>
      <c r="U115" s="116"/>
    </row>
    <row r="116" spans="2:21" ht="15.75" customHeight="1">
      <c r="B116" s="621"/>
      <c r="C116" s="620"/>
      <c r="D116" s="620"/>
      <c r="E116" s="620"/>
      <c r="F116" s="620"/>
      <c r="G116" s="620"/>
      <c r="H116" s="620"/>
      <c r="I116" s="620"/>
      <c r="J116" s="620"/>
      <c r="K116" s="620"/>
      <c r="L116" s="620"/>
      <c r="M116" s="620"/>
      <c r="N116" s="620"/>
      <c r="O116" s="620"/>
      <c r="P116" s="620"/>
      <c r="Q116" s="620"/>
      <c r="R116" s="620"/>
      <c r="S116" s="620"/>
      <c r="T116" s="116"/>
      <c r="U116" s="116"/>
    </row>
    <row r="117" spans="2:21" ht="15.75" customHeight="1">
      <c r="B117" s="621"/>
      <c r="C117" s="620"/>
      <c r="D117" s="620"/>
      <c r="E117" s="620"/>
      <c r="F117" s="620"/>
      <c r="G117" s="620"/>
      <c r="H117" s="620"/>
      <c r="I117" s="620"/>
      <c r="J117" s="620"/>
      <c r="K117" s="620"/>
      <c r="L117" s="620"/>
      <c r="M117" s="620"/>
      <c r="N117" s="620"/>
      <c r="O117" s="620"/>
      <c r="P117" s="620"/>
      <c r="Q117" s="620"/>
      <c r="R117" s="620"/>
      <c r="S117" s="620"/>
      <c r="T117" s="116"/>
      <c r="U117" s="116"/>
    </row>
    <row r="118" spans="2:21" ht="15.75" customHeight="1">
      <c r="B118" s="621"/>
      <c r="C118" s="620"/>
      <c r="D118" s="620"/>
      <c r="E118" s="620"/>
      <c r="F118" s="620"/>
      <c r="G118" s="620"/>
      <c r="H118" s="620"/>
      <c r="I118" s="620"/>
      <c r="J118" s="620"/>
      <c r="K118" s="620"/>
      <c r="L118" s="620"/>
      <c r="M118" s="620"/>
      <c r="N118" s="620"/>
      <c r="O118" s="620"/>
      <c r="P118" s="620"/>
      <c r="Q118" s="620"/>
      <c r="R118" s="620"/>
      <c r="S118" s="620"/>
      <c r="T118" s="116"/>
      <c r="U118" s="116"/>
    </row>
    <row r="119" spans="2:21" ht="15.75" customHeight="1">
      <c r="B119" s="621"/>
      <c r="C119" s="620"/>
      <c r="D119" s="620"/>
      <c r="E119" s="620"/>
      <c r="F119" s="620"/>
      <c r="G119" s="620"/>
      <c r="H119" s="620"/>
      <c r="I119" s="620"/>
      <c r="J119" s="620"/>
      <c r="K119" s="620"/>
      <c r="L119" s="620"/>
      <c r="M119" s="620"/>
      <c r="N119" s="620"/>
      <c r="O119" s="620"/>
      <c r="P119" s="620"/>
      <c r="Q119" s="620"/>
      <c r="R119" s="620"/>
      <c r="S119" s="620"/>
      <c r="T119" s="116"/>
      <c r="U119" s="116"/>
    </row>
    <row r="120" spans="2:21" ht="15.75" customHeight="1">
      <c r="B120" s="621"/>
      <c r="C120" s="620"/>
      <c r="D120" s="620"/>
      <c r="E120" s="620"/>
      <c r="F120" s="620"/>
      <c r="G120" s="620"/>
      <c r="H120" s="620"/>
      <c r="I120" s="620"/>
      <c r="J120" s="620"/>
      <c r="K120" s="620"/>
      <c r="L120" s="620"/>
      <c r="M120" s="620"/>
      <c r="N120" s="620"/>
      <c r="O120" s="620"/>
      <c r="P120" s="620"/>
      <c r="Q120" s="620"/>
      <c r="R120" s="620"/>
      <c r="S120" s="620"/>
      <c r="T120" s="116"/>
      <c r="U120" s="116"/>
    </row>
    <row r="121" spans="2:21" ht="15.75" customHeight="1">
      <c r="B121" s="621"/>
      <c r="C121" s="620"/>
      <c r="D121" s="620"/>
      <c r="E121" s="620"/>
      <c r="F121" s="620"/>
      <c r="G121" s="620"/>
      <c r="H121" s="620"/>
      <c r="I121" s="620"/>
      <c r="J121" s="620"/>
      <c r="K121" s="620"/>
      <c r="L121" s="620"/>
      <c r="M121" s="620"/>
      <c r="N121" s="620"/>
      <c r="O121" s="620"/>
      <c r="P121" s="620"/>
      <c r="Q121" s="620"/>
      <c r="R121" s="620"/>
      <c r="S121" s="620"/>
      <c r="T121" s="116"/>
      <c r="U121" s="116"/>
    </row>
    <row r="122" spans="2:21" ht="15.75" customHeight="1">
      <c r="B122" s="621"/>
      <c r="C122" s="620"/>
      <c r="D122" s="620"/>
      <c r="E122" s="620"/>
      <c r="F122" s="620"/>
      <c r="G122" s="620"/>
      <c r="H122" s="620"/>
      <c r="I122" s="620"/>
      <c r="J122" s="620"/>
      <c r="K122" s="620"/>
      <c r="L122" s="620"/>
      <c r="M122" s="620"/>
      <c r="N122" s="620"/>
      <c r="O122" s="620"/>
      <c r="P122" s="620"/>
      <c r="Q122" s="620"/>
      <c r="R122" s="620"/>
      <c r="S122" s="620"/>
      <c r="T122" s="116"/>
      <c r="U122" s="116"/>
    </row>
    <row r="123" spans="2:21" ht="15.75" customHeight="1">
      <c r="B123" s="621"/>
      <c r="C123" s="620"/>
      <c r="D123" s="620"/>
      <c r="E123" s="620"/>
      <c r="F123" s="620"/>
      <c r="G123" s="620"/>
      <c r="H123" s="620"/>
      <c r="I123" s="620"/>
      <c r="J123" s="620"/>
      <c r="K123" s="620"/>
      <c r="L123" s="620"/>
      <c r="M123" s="620"/>
      <c r="N123" s="620"/>
      <c r="O123" s="620"/>
      <c r="P123" s="620"/>
      <c r="Q123" s="620"/>
      <c r="R123" s="620"/>
      <c r="S123" s="620"/>
      <c r="T123" s="116"/>
      <c r="U123" s="116"/>
    </row>
    <row r="124" spans="2:21" ht="15.75" customHeight="1">
      <c r="B124" s="621"/>
      <c r="C124" s="620"/>
      <c r="D124" s="620"/>
      <c r="E124" s="620"/>
      <c r="F124" s="620"/>
      <c r="G124" s="620"/>
      <c r="H124" s="620"/>
      <c r="I124" s="620"/>
      <c r="J124" s="620"/>
      <c r="K124" s="620"/>
      <c r="L124" s="620"/>
      <c r="M124" s="620"/>
      <c r="N124" s="620"/>
      <c r="O124" s="620"/>
      <c r="P124" s="620"/>
      <c r="Q124" s="620"/>
      <c r="R124" s="620"/>
      <c r="S124" s="620"/>
      <c r="T124" s="116"/>
      <c r="U124" s="116"/>
    </row>
    <row r="125" spans="2:21" ht="15.75" customHeight="1">
      <c r="B125" s="621"/>
      <c r="C125" s="620"/>
      <c r="D125" s="620"/>
      <c r="E125" s="620"/>
      <c r="F125" s="620"/>
      <c r="G125" s="620"/>
      <c r="H125" s="620"/>
      <c r="I125" s="620"/>
      <c r="J125" s="620"/>
      <c r="K125" s="620"/>
      <c r="L125" s="620"/>
      <c r="M125" s="620"/>
      <c r="N125" s="620"/>
      <c r="O125" s="620"/>
      <c r="P125" s="620"/>
      <c r="Q125" s="620"/>
      <c r="R125" s="620"/>
      <c r="S125" s="620"/>
      <c r="T125" s="116"/>
      <c r="U125" s="116"/>
    </row>
    <row r="126" spans="2:21" ht="15.75" customHeight="1">
      <c r="B126" s="621"/>
      <c r="C126" s="620"/>
      <c r="D126" s="620"/>
      <c r="E126" s="620"/>
      <c r="F126" s="620"/>
      <c r="G126" s="620"/>
      <c r="H126" s="620"/>
      <c r="I126" s="620"/>
      <c r="J126" s="620"/>
      <c r="K126" s="620"/>
      <c r="L126" s="620"/>
      <c r="M126" s="620"/>
      <c r="N126" s="620"/>
      <c r="O126" s="620"/>
      <c r="P126" s="620"/>
      <c r="Q126" s="620"/>
      <c r="R126" s="620"/>
      <c r="S126" s="620"/>
      <c r="T126" s="116"/>
      <c r="U126" s="116"/>
    </row>
    <row r="127" spans="2:21" ht="15.75" customHeight="1">
      <c r="B127" s="621"/>
      <c r="C127" s="620"/>
      <c r="D127" s="620"/>
      <c r="E127" s="620"/>
      <c r="F127" s="620"/>
      <c r="G127" s="620"/>
      <c r="H127" s="620"/>
      <c r="I127" s="620"/>
      <c r="J127" s="620"/>
      <c r="K127" s="620"/>
      <c r="L127" s="620"/>
      <c r="M127" s="620"/>
      <c r="N127" s="620"/>
      <c r="O127" s="620"/>
      <c r="P127" s="620"/>
      <c r="Q127" s="620"/>
      <c r="R127" s="620"/>
      <c r="S127" s="620"/>
      <c r="T127" s="116"/>
      <c r="U127" s="116"/>
    </row>
    <row r="128" spans="2:21" ht="15.75" customHeight="1">
      <c r="B128" s="621"/>
      <c r="C128" s="620"/>
      <c r="D128" s="620"/>
      <c r="E128" s="620"/>
      <c r="F128" s="620"/>
      <c r="G128" s="620"/>
      <c r="H128" s="620"/>
      <c r="I128" s="620"/>
      <c r="J128" s="620"/>
      <c r="K128" s="620"/>
      <c r="L128" s="620"/>
      <c r="M128" s="620"/>
      <c r="N128" s="620"/>
      <c r="O128" s="620"/>
      <c r="P128" s="620"/>
      <c r="Q128" s="620"/>
      <c r="R128" s="620"/>
      <c r="S128" s="620"/>
      <c r="T128" s="116"/>
      <c r="U128" s="116"/>
    </row>
    <row r="129" spans="2:21" ht="15.75" customHeight="1">
      <c r="B129" s="621"/>
      <c r="C129" s="620"/>
      <c r="D129" s="620"/>
      <c r="E129" s="620"/>
      <c r="F129" s="620"/>
      <c r="G129" s="620"/>
      <c r="H129" s="620"/>
      <c r="I129" s="620"/>
      <c r="J129" s="620"/>
      <c r="K129" s="620"/>
      <c r="L129" s="620"/>
      <c r="M129" s="620"/>
      <c r="N129" s="620"/>
      <c r="O129" s="620"/>
      <c r="P129" s="620"/>
      <c r="Q129" s="620"/>
      <c r="R129" s="620"/>
      <c r="S129" s="620"/>
      <c r="T129" s="116"/>
      <c r="U129" s="116"/>
    </row>
    <row r="130" spans="2:21" ht="15.75" customHeight="1">
      <c r="B130" s="621"/>
      <c r="C130" s="620"/>
      <c r="D130" s="620"/>
      <c r="E130" s="620"/>
      <c r="F130" s="620"/>
      <c r="G130" s="620"/>
      <c r="H130" s="620"/>
      <c r="I130" s="620"/>
      <c r="J130" s="620"/>
      <c r="K130" s="620"/>
      <c r="L130" s="620"/>
      <c r="M130" s="620"/>
      <c r="N130" s="620"/>
      <c r="O130" s="620"/>
      <c r="P130" s="620"/>
      <c r="Q130" s="620"/>
      <c r="R130" s="620"/>
      <c r="S130" s="620"/>
      <c r="T130" s="116"/>
      <c r="U130" s="116"/>
    </row>
    <row r="131" spans="2:21" ht="15.75" customHeight="1">
      <c r="B131" s="621"/>
      <c r="C131" s="620"/>
      <c r="D131" s="620"/>
      <c r="E131" s="620"/>
      <c r="F131" s="620"/>
      <c r="G131" s="620"/>
      <c r="H131" s="620"/>
      <c r="I131" s="620"/>
      <c r="J131" s="620"/>
      <c r="K131" s="620"/>
      <c r="L131" s="620"/>
      <c r="M131" s="620"/>
      <c r="N131" s="620"/>
      <c r="O131" s="620"/>
      <c r="P131" s="620"/>
      <c r="Q131" s="620"/>
      <c r="R131" s="620"/>
      <c r="S131" s="620"/>
      <c r="T131" s="116"/>
      <c r="U131" s="116"/>
    </row>
    <row r="132" spans="2:21" ht="15.75" customHeight="1">
      <c r="B132" s="621"/>
      <c r="C132" s="620"/>
      <c r="D132" s="620"/>
      <c r="E132" s="620"/>
      <c r="F132" s="620"/>
      <c r="G132" s="620"/>
      <c r="H132" s="620"/>
      <c r="I132" s="620"/>
      <c r="J132" s="620"/>
      <c r="K132" s="620"/>
      <c r="L132" s="620"/>
      <c r="M132" s="620"/>
      <c r="N132" s="620"/>
      <c r="O132" s="620"/>
      <c r="P132" s="620"/>
      <c r="Q132" s="620"/>
      <c r="R132" s="620"/>
      <c r="S132" s="620"/>
      <c r="T132" s="116"/>
      <c r="U132" s="116"/>
    </row>
    <row r="133" spans="2:21" ht="15.75" customHeight="1">
      <c r="B133" s="621"/>
      <c r="C133" s="620"/>
      <c r="D133" s="620"/>
      <c r="E133" s="620"/>
      <c r="F133" s="620"/>
      <c r="G133" s="620"/>
      <c r="H133" s="620"/>
      <c r="I133" s="620"/>
      <c r="J133" s="620"/>
      <c r="K133" s="620"/>
      <c r="L133" s="620"/>
      <c r="M133" s="620"/>
      <c r="N133" s="620"/>
      <c r="O133" s="620"/>
      <c r="P133" s="620"/>
      <c r="Q133" s="620"/>
      <c r="R133" s="620"/>
      <c r="S133" s="620"/>
      <c r="T133" s="116"/>
      <c r="U133" s="116"/>
    </row>
    <row r="134" spans="2:21" ht="15.75" customHeight="1">
      <c r="B134" s="621"/>
      <c r="C134" s="620"/>
      <c r="D134" s="620"/>
      <c r="E134" s="620"/>
      <c r="F134" s="620"/>
      <c r="G134" s="620"/>
      <c r="H134" s="620"/>
      <c r="I134" s="620"/>
      <c r="J134" s="620"/>
      <c r="K134" s="620"/>
      <c r="L134" s="620"/>
      <c r="M134" s="620"/>
      <c r="N134" s="620"/>
      <c r="O134" s="620"/>
      <c r="P134" s="620"/>
      <c r="Q134" s="620"/>
      <c r="R134" s="620"/>
      <c r="S134" s="620"/>
      <c r="T134" s="116"/>
      <c r="U134" s="116"/>
    </row>
    <row r="135" spans="2:21" ht="15.75" customHeight="1">
      <c r="B135" s="621"/>
      <c r="C135" s="620"/>
      <c r="D135" s="620"/>
      <c r="E135" s="620"/>
      <c r="F135" s="620"/>
      <c r="G135" s="620"/>
      <c r="H135" s="620"/>
      <c r="I135" s="620"/>
      <c r="J135" s="620"/>
      <c r="K135" s="620"/>
      <c r="L135" s="620"/>
      <c r="M135" s="620"/>
      <c r="N135" s="620"/>
      <c r="O135" s="620"/>
      <c r="P135" s="620"/>
      <c r="Q135" s="620"/>
      <c r="R135" s="620"/>
      <c r="S135" s="620"/>
      <c r="T135" s="116"/>
      <c r="U135" s="116"/>
    </row>
    <row r="136" spans="2:21" ht="15.75" customHeight="1">
      <c r="B136" s="621"/>
      <c r="C136" s="620"/>
      <c r="D136" s="620"/>
      <c r="E136" s="620"/>
      <c r="F136" s="620"/>
      <c r="G136" s="620"/>
      <c r="H136" s="620"/>
      <c r="I136" s="620"/>
      <c r="J136" s="620"/>
      <c r="K136" s="620"/>
      <c r="L136" s="620"/>
      <c r="M136" s="620"/>
      <c r="N136" s="620"/>
      <c r="O136" s="620"/>
      <c r="P136" s="620"/>
      <c r="Q136" s="620"/>
      <c r="R136" s="620"/>
      <c r="S136" s="620"/>
      <c r="T136" s="116"/>
      <c r="U136" s="116"/>
    </row>
    <row r="137" spans="2:21" ht="15.75" customHeight="1">
      <c r="B137" s="621"/>
      <c r="C137" s="620"/>
      <c r="D137" s="620"/>
      <c r="E137" s="620"/>
      <c r="F137" s="620"/>
      <c r="G137" s="620"/>
      <c r="H137" s="620"/>
      <c r="I137" s="620"/>
      <c r="J137" s="620"/>
      <c r="K137" s="620"/>
      <c r="L137" s="620"/>
      <c r="M137" s="620"/>
      <c r="N137" s="620"/>
      <c r="O137" s="620"/>
      <c r="P137" s="620"/>
      <c r="Q137" s="620"/>
      <c r="R137" s="620"/>
      <c r="S137" s="620"/>
      <c r="T137" s="116"/>
      <c r="U137" s="116"/>
    </row>
  </sheetData>
  <sheetProtection/>
  <mergeCells count="24">
    <mergeCell ref="K12:K14"/>
    <mergeCell ref="S12:S14"/>
    <mergeCell ref="E12:E14"/>
    <mergeCell ref="F12:F14"/>
    <mergeCell ref="G12:G14"/>
    <mergeCell ref="H12:H14"/>
    <mergeCell ref="I12:I14"/>
    <mergeCell ref="J12:J14"/>
    <mergeCell ref="D12:D14"/>
    <mergeCell ref="B12:C12"/>
    <mergeCell ref="B48:C48"/>
    <mergeCell ref="B13:C14"/>
    <mergeCell ref="E64:E66"/>
    <mergeCell ref="F64:F66"/>
    <mergeCell ref="G64:G66"/>
    <mergeCell ref="H64:H66"/>
    <mergeCell ref="B65:C66"/>
    <mergeCell ref="B100:C100"/>
    <mergeCell ref="B64:C64"/>
    <mergeCell ref="D64:D66"/>
    <mergeCell ref="I64:I66"/>
    <mergeCell ref="J64:J66"/>
    <mergeCell ref="K64:K66"/>
    <mergeCell ref="S64:S66"/>
  </mergeCells>
  <hyperlinks>
    <hyperlink ref="H5" location="nuevo_soles8A" display="Cuadro en nuevos soles"/>
  </hyperlinks>
  <printOptions horizontalCentered="1"/>
  <pageMargins left="0.31496062992125984" right="0.31496062992125984" top="0.984251968503937" bottom="0.5905511811023623" header="0" footer="0"/>
  <pageSetup fitToHeight="1" fitToWidth="1" horizontalDpi="600" verticalDpi="600" orientation="landscape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4:R102"/>
  <sheetViews>
    <sheetView zoomScale="80" zoomScaleNormal="80" zoomScalePageLayoutView="0" workbookViewId="0" topLeftCell="A1">
      <selection activeCell="B60" sqref="B60:C61"/>
    </sheetView>
  </sheetViews>
  <sheetFormatPr defaultColWidth="12.57421875" defaultRowHeight="15"/>
  <cols>
    <col min="1" max="1" width="3.7109375" style="37" customWidth="1"/>
    <col min="2" max="2" width="2.28125" style="37" customWidth="1"/>
    <col min="3" max="3" width="41.8515625" style="37" customWidth="1"/>
    <col min="4" max="10" width="13.8515625" style="37" hidden="1" customWidth="1"/>
    <col min="11" max="15" width="13.8515625" style="37" customWidth="1"/>
    <col min="16" max="17" width="12.57421875" style="37" customWidth="1"/>
    <col min="18" max="18" width="21.57421875" style="37" customWidth="1"/>
    <col min="19" max="16384" width="12.57421875" style="37" customWidth="1"/>
  </cols>
  <sheetData>
    <row r="1" ht="15.75"/>
    <row r="2" ht="15.75"/>
    <row r="3" ht="15.75"/>
    <row r="4" spans="3:15" ht="13.5" customHeight="1"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44"/>
    </row>
    <row r="5" spans="2:16" ht="18" customHeight="1">
      <c r="B5" s="69" t="s">
        <v>394</v>
      </c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895" t="s">
        <v>502</v>
      </c>
      <c r="P5" s="896"/>
    </row>
    <row r="6" spans="2:15" s="589" customFormat="1" ht="18">
      <c r="B6" s="470" t="s">
        <v>362</v>
      </c>
      <c r="C6" s="470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2:15" s="44" customFormat="1" ht="15.75">
      <c r="B7" s="168" t="s">
        <v>289</v>
      </c>
      <c r="C7" s="1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2:15" s="44" customFormat="1" ht="15.75">
      <c r="B8" s="444" t="s">
        <v>133</v>
      </c>
      <c r="C8" s="444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2:15" s="44" customFormat="1" ht="15.75">
      <c r="B9" s="444" t="s">
        <v>469</v>
      </c>
      <c r="C9" s="444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2:15" s="80" customFormat="1" ht="15">
      <c r="B10" s="39" t="s">
        <v>57</v>
      </c>
      <c r="C10" s="39"/>
      <c r="D10" s="598"/>
      <c r="E10" s="598"/>
      <c r="F10" s="598"/>
      <c r="G10" s="598"/>
      <c r="H10" s="598"/>
      <c r="I10" s="598"/>
      <c r="J10" s="598"/>
      <c r="K10" s="598"/>
      <c r="L10" s="598"/>
      <c r="M10" s="599"/>
      <c r="N10" s="600"/>
      <c r="O10" s="598"/>
    </row>
    <row r="11" spans="3:15" ht="9.75" customHeight="1">
      <c r="C11" s="39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 ht="15" customHeight="1">
      <c r="B12" s="899" t="s">
        <v>33</v>
      </c>
      <c r="C12" s="913"/>
      <c r="D12" s="120"/>
      <c r="E12" s="120"/>
      <c r="F12" s="120"/>
      <c r="G12" s="121"/>
      <c r="H12" s="121"/>
      <c r="I12" s="121"/>
      <c r="J12" s="121"/>
      <c r="K12" s="532" t="s">
        <v>134</v>
      </c>
      <c r="L12" s="532" t="s">
        <v>109</v>
      </c>
      <c r="M12" s="532" t="s">
        <v>110</v>
      </c>
      <c r="N12" s="498" t="s">
        <v>111</v>
      </c>
      <c r="O12" s="500" t="s">
        <v>66</v>
      </c>
    </row>
    <row r="13" spans="2:15" ht="15" customHeight="1">
      <c r="B13" s="901"/>
      <c r="C13" s="531"/>
      <c r="D13" s="123" t="s">
        <v>102</v>
      </c>
      <c r="E13" s="123" t="s">
        <v>103</v>
      </c>
      <c r="F13" s="123" t="s">
        <v>51</v>
      </c>
      <c r="G13" s="124" t="s">
        <v>104</v>
      </c>
      <c r="H13" s="124" t="s">
        <v>105</v>
      </c>
      <c r="I13" s="124" t="s">
        <v>106</v>
      </c>
      <c r="J13" s="124" t="s">
        <v>108</v>
      </c>
      <c r="K13" s="533"/>
      <c r="L13" s="533"/>
      <c r="M13" s="533"/>
      <c r="N13" s="499"/>
      <c r="O13" s="501"/>
    </row>
    <row r="14" spans="2:15" ht="10.5" customHeight="1">
      <c r="B14" s="76"/>
      <c r="C14" s="8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85"/>
      <c r="O14" s="125"/>
    </row>
    <row r="15" spans="2:16" s="88" customFormat="1" ht="15.75">
      <c r="B15" s="126"/>
      <c r="C15" s="127" t="s">
        <v>135</v>
      </c>
      <c r="D15" s="128">
        <f aca="true" t="shared" si="0" ref="D15:O15">+D16+D17</f>
        <v>0</v>
      </c>
      <c r="E15" s="128">
        <f t="shared" si="0"/>
        <v>0</v>
      </c>
      <c r="F15" s="128">
        <f t="shared" si="0"/>
        <v>0</v>
      </c>
      <c r="G15" s="128">
        <f t="shared" si="0"/>
        <v>0</v>
      </c>
      <c r="H15" s="128">
        <f t="shared" si="0"/>
        <v>0</v>
      </c>
      <c r="I15" s="128">
        <f t="shared" si="0"/>
        <v>0</v>
      </c>
      <c r="J15" s="128">
        <f t="shared" si="0"/>
        <v>0</v>
      </c>
      <c r="K15" s="128">
        <f t="shared" si="0"/>
        <v>57841</v>
      </c>
      <c r="L15" s="128">
        <f t="shared" si="0"/>
        <v>147173</v>
      </c>
      <c r="M15" s="128">
        <f t="shared" si="0"/>
        <v>60057</v>
      </c>
      <c r="N15" s="260">
        <f t="shared" si="0"/>
        <v>90930</v>
      </c>
      <c r="O15" s="45">
        <f t="shared" si="0"/>
        <v>356001</v>
      </c>
      <c r="P15" s="132"/>
    </row>
    <row r="16" spans="2:17" s="88" customFormat="1" ht="16.5" customHeight="1">
      <c r="B16" s="126"/>
      <c r="C16" s="129" t="s">
        <v>136</v>
      </c>
      <c r="D16" s="130"/>
      <c r="E16" s="130"/>
      <c r="F16" s="130"/>
      <c r="G16" s="130"/>
      <c r="H16" s="130"/>
      <c r="I16" s="130"/>
      <c r="J16" s="130"/>
      <c r="K16" s="130">
        <v>43904</v>
      </c>
      <c r="L16" s="130">
        <v>109218</v>
      </c>
      <c r="M16" s="130">
        <v>48277</v>
      </c>
      <c r="N16" s="261">
        <v>71167</v>
      </c>
      <c r="O16" s="46">
        <f>SUM(J16:N16)</f>
        <v>272566</v>
      </c>
      <c r="Q16" s="132"/>
    </row>
    <row r="17" spans="2:15" s="88" customFormat="1" ht="16.5" customHeight="1">
      <c r="B17" s="126"/>
      <c r="C17" s="129" t="s">
        <v>137</v>
      </c>
      <c r="D17" s="130"/>
      <c r="E17" s="130"/>
      <c r="F17" s="130"/>
      <c r="G17" s="130"/>
      <c r="H17" s="130"/>
      <c r="I17" s="130"/>
      <c r="J17" s="130"/>
      <c r="K17" s="130">
        <v>13937</v>
      </c>
      <c r="L17" s="130">
        <v>37955</v>
      </c>
      <c r="M17" s="130">
        <v>11780</v>
      </c>
      <c r="N17" s="261">
        <v>19763</v>
      </c>
      <c r="O17" s="46">
        <f>SUM(J17:N17)</f>
        <v>83435</v>
      </c>
    </row>
    <row r="18" spans="2:15" s="88" customFormat="1" ht="10.5" customHeight="1">
      <c r="B18" s="126"/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451"/>
      <c r="O18" s="638"/>
    </row>
    <row r="19" spans="2:15" s="88" customFormat="1" ht="15.75">
      <c r="B19" s="126"/>
      <c r="C19" s="127" t="s">
        <v>138</v>
      </c>
      <c r="D19" s="128">
        <f aca="true" t="shared" si="1" ref="D19:O19">+D20+D21</f>
        <v>0</v>
      </c>
      <c r="E19" s="128">
        <f t="shared" si="1"/>
        <v>0</v>
      </c>
      <c r="F19" s="128">
        <f t="shared" si="1"/>
        <v>0</v>
      </c>
      <c r="G19" s="128">
        <f t="shared" si="1"/>
        <v>0</v>
      </c>
      <c r="H19" s="128">
        <f t="shared" si="1"/>
        <v>0</v>
      </c>
      <c r="I19" s="128">
        <f t="shared" si="1"/>
        <v>0</v>
      </c>
      <c r="J19" s="128">
        <f t="shared" si="1"/>
        <v>0</v>
      </c>
      <c r="K19" s="128">
        <f t="shared" si="1"/>
        <v>35690</v>
      </c>
      <c r="L19" s="128">
        <f t="shared" si="1"/>
        <v>24114</v>
      </c>
      <c r="M19" s="128">
        <f t="shared" si="1"/>
        <v>3021</v>
      </c>
      <c r="N19" s="260">
        <f t="shared" si="1"/>
        <v>45630</v>
      </c>
      <c r="O19" s="45">
        <f t="shared" si="1"/>
        <v>108455</v>
      </c>
    </row>
    <row r="20" spans="2:15" s="88" customFormat="1" ht="16.5" customHeight="1">
      <c r="B20" s="126"/>
      <c r="C20" s="129" t="s">
        <v>136</v>
      </c>
      <c r="D20" s="130"/>
      <c r="E20" s="130"/>
      <c r="F20" s="130"/>
      <c r="G20" s="130"/>
      <c r="H20" s="130"/>
      <c r="I20" s="130"/>
      <c r="J20" s="130"/>
      <c r="K20" s="130">
        <v>27924</v>
      </c>
      <c r="L20" s="130">
        <v>20082</v>
      </c>
      <c r="M20" s="130">
        <v>2334</v>
      </c>
      <c r="N20" s="261">
        <v>35295</v>
      </c>
      <c r="O20" s="46">
        <f>SUM(J20:N20)</f>
        <v>85635</v>
      </c>
    </row>
    <row r="21" spans="2:15" s="88" customFormat="1" ht="16.5" customHeight="1">
      <c r="B21" s="126"/>
      <c r="C21" s="129" t="s">
        <v>137</v>
      </c>
      <c r="D21" s="130"/>
      <c r="E21" s="130"/>
      <c r="F21" s="130"/>
      <c r="G21" s="130"/>
      <c r="H21" s="130"/>
      <c r="I21" s="130"/>
      <c r="J21" s="130"/>
      <c r="K21" s="130">
        <v>7766</v>
      </c>
      <c r="L21" s="130">
        <v>4032</v>
      </c>
      <c r="M21" s="130">
        <v>687</v>
      </c>
      <c r="N21" s="261">
        <v>10335</v>
      </c>
      <c r="O21" s="46">
        <f>SUM(J21:N21)</f>
        <v>22820</v>
      </c>
    </row>
    <row r="22" spans="2:15" s="88" customFormat="1" ht="10.5" customHeight="1">
      <c r="B22" s="126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261"/>
      <c r="O22" s="46"/>
    </row>
    <row r="23" spans="2:16" s="88" customFormat="1" ht="19.5">
      <c r="B23" s="126"/>
      <c r="C23" s="127" t="s">
        <v>139</v>
      </c>
      <c r="D23" s="128">
        <f aca="true" t="shared" si="2" ref="D23:O23">+D24+D25</f>
        <v>0</v>
      </c>
      <c r="E23" s="128">
        <f t="shared" si="2"/>
        <v>0</v>
      </c>
      <c r="F23" s="128">
        <f t="shared" si="2"/>
        <v>0</v>
      </c>
      <c r="G23" s="128">
        <f t="shared" si="2"/>
        <v>0</v>
      </c>
      <c r="H23" s="128">
        <f t="shared" si="2"/>
        <v>0</v>
      </c>
      <c r="I23" s="128">
        <f t="shared" si="2"/>
        <v>0</v>
      </c>
      <c r="J23" s="128">
        <f t="shared" si="2"/>
        <v>0</v>
      </c>
      <c r="K23" s="128">
        <f t="shared" si="2"/>
        <v>0</v>
      </c>
      <c r="L23" s="128">
        <f t="shared" si="2"/>
        <v>0</v>
      </c>
      <c r="M23" s="128">
        <f t="shared" si="2"/>
        <v>0</v>
      </c>
      <c r="N23" s="260">
        <f t="shared" si="2"/>
        <v>851</v>
      </c>
      <c r="O23" s="45">
        <f t="shared" si="2"/>
        <v>851</v>
      </c>
      <c r="P23" s="131"/>
    </row>
    <row r="24" spans="2:17" s="88" customFormat="1" ht="16.5" customHeight="1">
      <c r="B24" s="126"/>
      <c r="C24" s="129" t="s">
        <v>136</v>
      </c>
      <c r="D24" s="130"/>
      <c r="E24" s="130"/>
      <c r="F24" s="130"/>
      <c r="G24" s="130"/>
      <c r="H24" s="130"/>
      <c r="I24" s="130"/>
      <c r="J24" s="130"/>
      <c r="K24" s="130">
        <v>0</v>
      </c>
      <c r="L24" s="130">
        <v>0</v>
      </c>
      <c r="M24" s="130">
        <v>0</v>
      </c>
      <c r="N24" s="261">
        <v>809</v>
      </c>
      <c r="O24" s="46">
        <f>SUM(D24:N24)</f>
        <v>809</v>
      </c>
      <c r="Q24" s="132"/>
    </row>
    <row r="25" spans="2:17" s="88" customFormat="1" ht="16.5" customHeight="1">
      <c r="B25" s="126"/>
      <c r="C25" s="129" t="s">
        <v>137</v>
      </c>
      <c r="D25" s="130"/>
      <c r="E25" s="130"/>
      <c r="F25" s="130"/>
      <c r="G25" s="130"/>
      <c r="H25" s="130"/>
      <c r="I25" s="130"/>
      <c r="J25" s="130"/>
      <c r="K25" s="130">
        <v>0</v>
      </c>
      <c r="L25" s="130">
        <v>0</v>
      </c>
      <c r="M25" s="130">
        <v>0</v>
      </c>
      <c r="N25" s="261">
        <v>42</v>
      </c>
      <c r="O25" s="46">
        <f>SUM(D25:N25)</f>
        <v>42</v>
      </c>
      <c r="Q25" s="132"/>
    </row>
    <row r="26" spans="2:17" s="88" customFormat="1" ht="10.5" customHeight="1">
      <c r="B26" s="126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261"/>
      <c r="O26" s="46"/>
      <c r="Q26" s="132"/>
    </row>
    <row r="27" spans="2:17" s="88" customFormat="1" ht="16.5" customHeight="1">
      <c r="B27" s="126"/>
      <c r="C27" s="127" t="s">
        <v>140</v>
      </c>
      <c r="D27" s="128">
        <f aca="true" t="shared" si="3" ref="D27:O27">+D28+D29</f>
        <v>0</v>
      </c>
      <c r="E27" s="128">
        <f t="shared" si="3"/>
        <v>0</v>
      </c>
      <c r="F27" s="128">
        <f t="shared" si="3"/>
        <v>0</v>
      </c>
      <c r="G27" s="128">
        <f t="shared" si="3"/>
        <v>0</v>
      </c>
      <c r="H27" s="128">
        <f t="shared" si="3"/>
        <v>0</v>
      </c>
      <c r="I27" s="128">
        <f t="shared" si="3"/>
        <v>0</v>
      </c>
      <c r="J27" s="128">
        <f t="shared" si="3"/>
        <v>0</v>
      </c>
      <c r="K27" s="128">
        <f t="shared" si="3"/>
        <v>2919</v>
      </c>
      <c r="L27" s="128">
        <f t="shared" si="3"/>
        <v>0</v>
      </c>
      <c r="M27" s="128">
        <f t="shared" si="3"/>
        <v>0</v>
      </c>
      <c r="N27" s="260">
        <f t="shared" si="3"/>
        <v>785</v>
      </c>
      <c r="O27" s="45">
        <f t="shared" si="3"/>
        <v>3704</v>
      </c>
      <c r="Q27" s="132"/>
    </row>
    <row r="28" spans="2:17" s="88" customFormat="1" ht="16.5" customHeight="1">
      <c r="B28" s="126"/>
      <c r="C28" s="129" t="s">
        <v>136</v>
      </c>
      <c r="D28" s="130"/>
      <c r="E28" s="130"/>
      <c r="F28" s="130"/>
      <c r="G28" s="130"/>
      <c r="H28" s="130"/>
      <c r="I28" s="130"/>
      <c r="J28" s="130">
        <v>0</v>
      </c>
      <c r="K28" s="130">
        <v>0</v>
      </c>
      <c r="L28" s="130">
        <v>0</v>
      </c>
      <c r="M28" s="130">
        <v>0</v>
      </c>
      <c r="N28" s="261">
        <v>0</v>
      </c>
      <c r="O28" s="46">
        <f>SUM(K28:N28)</f>
        <v>0</v>
      </c>
      <c r="Q28" s="132"/>
    </row>
    <row r="29" spans="2:17" s="88" customFormat="1" ht="16.5" customHeight="1">
      <c r="B29" s="126"/>
      <c r="C29" s="129" t="s">
        <v>137</v>
      </c>
      <c r="D29" s="130"/>
      <c r="E29" s="130"/>
      <c r="F29" s="130"/>
      <c r="G29" s="130"/>
      <c r="H29" s="130"/>
      <c r="I29" s="130"/>
      <c r="J29" s="130">
        <v>0</v>
      </c>
      <c r="K29" s="130">
        <v>2919</v>
      </c>
      <c r="L29" s="130">
        <v>0</v>
      </c>
      <c r="M29" s="130">
        <v>0</v>
      </c>
      <c r="N29" s="261">
        <v>785</v>
      </c>
      <c r="O29" s="46">
        <f>SUM(K29:N29)</f>
        <v>3704</v>
      </c>
      <c r="Q29" s="132"/>
    </row>
    <row r="30" spans="2:15" s="88" customFormat="1" ht="10.5" customHeight="1">
      <c r="B30" s="126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261"/>
      <c r="O30" s="46"/>
    </row>
    <row r="31" spans="1:16" s="88" customFormat="1" ht="16.5" customHeight="1">
      <c r="A31" s="468"/>
      <c r="B31" s="133"/>
      <c r="C31" s="127" t="s">
        <v>141</v>
      </c>
      <c r="D31" s="128">
        <f aca="true" t="shared" si="4" ref="D31:O31">+D32+D33</f>
        <v>0</v>
      </c>
      <c r="E31" s="128">
        <f t="shared" si="4"/>
        <v>0</v>
      </c>
      <c r="F31" s="128">
        <f t="shared" si="4"/>
        <v>0</v>
      </c>
      <c r="G31" s="128">
        <f t="shared" si="4"/>
        <v>0</v>
      </c>
      <c r="H31" s="128">
        <f t="shared" si="4"/>
        <v>0</v>
      </c>
      <c r="I31" s="128">
        <f t="shared" si="4"/>
        <v>0</v>
      </c>
      <c r="J31" s="128">
        <f t="shared" si="4"/>
        <v>0</v>
      </c>
      <c r="K31" s="128">
        <f t="shared" si="4"/>
        <v>0</v>
      </c>
      <c r="L31" s="128">
        <f t="shared" si="4"/>
        <v>2173</v>
      </c>
      <c r="M31" s="128">
        <f t="shared" si="4"/>
        <v>0</v>
      </c>
      <c r="N31" s="260">
        <f t="shared" si="4"/>
        <v>0</v>
      </c>
      <c r="O31" s="45">
        <f t="shared" si="4"/>
        <v>2173</v>
      </c>
      <c r="P31" s="131"/>
    </row>
    <row r="32" spans="1:15" s="88" customFormat="1" ht="16.5" customHeight="1">
      <c r="A32" s="468"/>
      <c r="B32" s="133"/>
      <c r="C32" s="129" t="s">
        <v>136</v>
      </c>
      <c r="D32" s="130"/>
      <c r="E32" s="130"/>
      <c r="F32" s="130"/>
      <c r="G32" s="130"/>
      <c r="H32" s="130"/>
      <c r="I32" s="130"/>
      <c r="J32" s="130">
        <v>0</v>
      </c>
      <c r="K32" s="130">
        <v>0</v>
      </c>
      <c r="L32" s="130">
        <v>2000</v>
      </c>
      <c r="M32" s="130">
        <v>0</v>
      </c>
      <c r="N32" s="261">
        <v>0</v>
      </c>
      <c r="O32" s="46">
        <v>2000</v>
      </c>
    </row>
    <row r="33" spans="2:15" s="88" customFormat="1" ht="16.5" customHeight="1">
      <c r="B33" s="126"/>
      <c r="C33" s="129" t="s">
        <v>137</v>
      </c>
      <c r="D33" s="130"/>
      <c r="E33" s="130"/>
      <c r="F33" s="130"/>
      <c r="G33" s="130"/>
      <c r="H33" s="130"/>
      <c r="I33" s="130"/>
      <c r="J33" s="130">
        <v>0</v>
      </c>
      <c r="K33" s="130">
        <v>0</v>
      </c>
      <c r="L33" s="130">
        <v>173</v>
      </c>
      <c r="M33" s="130">
        <v>0</v>
      </c>
      <c r="N33" s="261">
        <v>0</v>
      </c>
      <c r="O33" s="46">
        <v>173</v>
      </c>
    </row>
    <row r="34" spans="2:15" s="88" customFormat="1" ht="10.5" customHeight="1">
      <c r="B34" s="126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261"/>
      <c r="O34" s="46"/>
    </row>
    <row r="35" spans="2:15" s="88" customFormat="1" ht="15.75">
      <c r="B35" s="126"/>
      <c r="C35" s="127" t="s">
        <v>142</v>
      </c>
      <c r="D35" s="128">
        <f aca="true" t="shared" si="5" ref="D35:O35">+D36+D37</f>
        <v>0</v>
      </c>
      <c r="E35" s="128">
        <f t="shared" si="5"/>
        <v>0</v>
      </c>
      <c r="F35" s="128">
        <f t="shared" si="5"/>
        <v>0</v>
      </c>
      <c r="G35" s="128">
        <f t="shared" si="5"/>
        <v>0</v>
      </c>
      <c r="H35" s="128">
        <f t="shared" si="5"/>
        <v>0</v>
      </c>
      <c r="I35" s="128">
        <f t="shared" si="5"/>
        <v>0</v>
      </c>
      <c r="J35" s="128">
        <f t="shared" si="5"/>
        <v>0</v>
      </c>
      <c r="K35" s="128">
        <f t="shared" si="5"/>
        <v>0</v>
      </c>
      <c r="L35" s="128">
        <f t="shared" si="5"/>
        <v>0</v>
      </c>
      <c r="M35" s="128">
        <f t="shared" si="5"/>
        <v>259</v>
      </c>
      <c r="N35" s="260">
        <f t="shared" si="5"/>
        <v>2256</v>
      </c>
      <c r="O35" s="45">
        <f t="shared" si="5"/>
        <v>2515</v>
      </c>
    </row>
    <row r="36" spans="2:15" s="88" customFormat="1" ht="16.5" customHeight="1">
      <c r="B36" s="126"/>
      <c r="C36" s="129" t="s">
        <v>136</v>
      </c>
      <c r="D36" s="130"/>
      <c r="E36" s="130"/>
      <c r="F36" s="130"/>
      <c r="G36" s="130"/>
      <c r="H36" s="130"/>
      <c r="I36" s="130"/>
      <c r="J36" s="130">
        <v>0</v>
      </c>
      <c r="K36" s="130">
        <v>0</v>
      </c>
      <c r="L36" s="130">
        <v>0</v>
      </c>
      <c r="M36" s="130">
        <v>229</v>
      </c>
      <c r="N36" s="261">
        <v>1609</v>
      </c>
      <c r="O36" s="46">
        <v>1838</v>
      </c>
    </row>
    <row r="37" spans="2:15" s="88" customFormat="1" ht="16.5" customHeight="1">
      <c r="B37" s="126"/>
      <c r="C37" s="129" t="s">
        <v>137</v>
      </c>
      <c r="D37" s="130"/>
      <c r="E37" s="130"/>
      <c r="F37" s="130"/>
      <c r="G37" s="130"/>
      <c r="H37" s="130"/>
      <c r="I37" s="130"/>
      <c r="J37" s="130">
        <v>0</v>
      </c>
      <c r="K37" s="130">
        <v>0</v>
      </c>
      <c r="L37" s="130">
        <v>0</v>
      </c>
      <c r="M37" s="130">
        <v>30</v>
      </c>
      <c r="N37" s="261">
        <v>647</v>
      </c>
      <c r="O37" s="46">
        <v>677</v>
      </c>
    </row>
    <row r="38" spans="2:15" s="88" customFormat="1" ht="10.5" customHeight="1">
      <c r="B38" s="126"/>
      <c r="C38" s="129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261"/>
      <c r="O38" s="46"/>
    </row>
    <row r="39" spans="2:15" s="88" customFormat="1" ht="16.5" customHeight="1">
      <c r="B39" s="126"/>
      <c r="C39" s="127" t="s">
        <v>143</v>
      </c>
      <c r="D39" s="128">
        <f aca="true" t="shared" si="6" ref="D39:O39">+D40+D41</f>
        <v>0</v>
      </c>
      <c r="E39" s="128">
        <f t="shared" si="6"/>
        <v>0</v>
      </c>
      <c r="F39" s="128">
        <f t="shared" si="6"/>
        <v>0</v>
      </c>
      <c r="G39" s="128">
        <f t="shared" si="6"/>
        <v>0</v>
      </c>
      <c r="H39" s="128">
        <f t="shared" si="6"/>
        <v>0</v>
      </c>
      <c r="I39" s="128">
        <f t="shared" si="6"/>
        <v>0</v>
      </c>
      <c r="J39" s="128">
        <f t="shared" si="6"/>
        <v>0</v>
      </c>
      <c r="K39" s="128">
        <f t="shared" si="6"/>
        <v>76053</v>
      </c>
      <c r="L39" s="128">
        <f t="shared" si="6"/>
        <v>27710</v>
      </c>
      <c r="M39" s="128">
        <f t="shared" si="6"/>
        <v>164764</v>
      </c>
      <c r="N39" s="260">
        <f t="shared" si="6"/>
        <v>0</v>
      </c>
      <c r="O39" s="45">
        <f t="shared" si="6"/>
        <v>268527</v>
      </c>
    </row>
    <row r="40" spans="2:15" s="88" customFormat="1" ht="16.5" customHeight="1">
      <c r="B40" s="126"/>
      <c r="C40" s="129" t="s">
        <v>136</v>
      </c>
      <c r="D40" s="130"/>
      <c r="E40" s="130"/>
      <c r="F40" s="130"/>
      <c r="G40" s="130"/>
      <c r="H40" s="130"/>
      <c r="I40" s="130"/>
      <c r="J40" s="130">
        <v>0</v>
      </c>
      <c r="K40" s="130">
        <v>0</v>
      </c>
      <c r="L40" s="130">
        <v>0</v>
      </c>
      <c r="M40" s="130">
        <v>0</v>
      </c>
      <c r="N40" s="261">
        <v>0</v>
      </c>
      <c r="O40" s="46">
        <f>SUM(K40:N40)</f>
        <v>0</v>
      </c>
    </row>
    <row r="41" spans="2:15" s="88" customFormat="1" ht="16.5" customHeight="1">
      <c r="B41" s="126"/>
      <c r="C41" s="129" t="s">
        <v>137</v>
      </c>
      <c r="D41" s="130"/>
      <c r="E41" s="130"/>
      <c r="F41" s="130"/>
      <c r="G41" s="130"/>
      <c r="H41" s="130"/>
      <c r="I41" s="130"/>
      <c r="J41" s="130"/>
      <c r="K41" s="130">
        <v>76053</v>
      </c>
      <c r="L41" s="130">
        <v>27710</v>
      </c>
      <c r="M41" s="130">
        <v>164764</v>
      </c>
      <c r="N41" s="261">
        <v>0</v>
      </c>
      <c r="O41" s="46">
        <f>SUM(K41:N41)</f>
        <v>268527</v>
      </c>
    </row>
    <row r="42" spans="2:15" ht="10.5" customHeight="1">
      <c r="B42" s="76"/>
      <c r="C42" s="134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71"/>
      <c r="O42" s="136"/>
    </row>
    <row r="43" spans="2:15" ht="10.5" customHeight="1">
      <c r="B43" s="75"/>
      <c r="C43" s="137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650"/>
      <c r="O43" s="139"/>
    </row>
    <row r="44" spans="2:16" ht="17.25" customHeight="1">
      <c r="B44" s="76"/>
      <c r="C44" s="897" t="s">
        <v>62</v>
      </c>
      <c r="D44" s="141">
        <f aca="true" t="shared" si="7" ref="D44:N44">+D45+D46</f>
        <v>0</v>
      </c>
      <c r="E44" s="141">
        <f t="shared" si="7"/>
        <v>0</v>
      </c>
      <c r="F44" s="141">
        <f t="shared" si="7"/>
        <v>0</v>
      </c>
      <c r="G44" s="141">
        <f t="shared" si="7"/>
        <v>0</v>
      </c>
      <c r="H44" s="141">
        <f t="shared" si="7"/>
        <v>0</v>
      </c>
      <c r="I44" s="141">
        <f t="shared" si="7"/>
        <v>0</v>
      </c>
      <c r="J44" s="141">
        <f t="shared" si="7"/>
        <v>0</v>
      </c>
      <c r="K44" s="141">
        <f t="shared" si="7"/>
        <v>172503</v>
      </c>
      <c r="L44" s="141">
        <f t="shared" si="7"/>
        <v>201170</v>
      </c>
      <c r="M44" s="141">
        <f t="shared" si="7"/>
        <v>228101</v>
      </c>
      <c r="N44" s="651">
        <f t="shared" si="7"/>
        <v>140452</v>
      </c>
      <c r="O44" s="639">
        <f>+O45+O46</f>
        <v>742226</v>
      </c>
      <c r="P44" s="40"/>
    </row>
    <row r="45" spans="2:17" ht="17.25" customHeight="1">
      <c r="B45" s="76"/>
      <c r="C45" s="140" t="s">
        <v>136</v>
      </c>
      <c r="D45" s="142">
        <f aca="true" t="shared" si="8" ref="D45:N46">+D16+D20+D24+D28+D32+D36+D40</f>
        <v>0</v>
      </c>
      <c r="E45" s="142">
        <f t="shared" si="8"/>
        <v>0</v>
      </c>
      <c r="F45" s="142">
        <f t="shared" si="8"/>
        <v>0</v>
      </c>
      <c r="G45" s="142">
        <f t="shared" si="8"/>
        <v>0</v>
      </c>
      <c r="H45" s="142">
        <f t="shared" si="8"/>
        <v>0</v>
      </c>
      <c r="I45" s="142">
        <f t="shared" si="8"/>
        <v>0</v>
      </c>
      <c r="J45" s="142">
        <f t="shared" si="8"/>
        <v>0</v>
      </c>
      <c r="K45" s="142">
        <f t="shared" si="8"/>
        <v>71828</v>
      </c>
      <c r="L45" s="142">
        <f t="shared" si="8"/>
        <v>131300</v>
      </c>
      <c r="M45" s="142">
        <f t="shared" si="8"/>
        <v>50840</v>
      </c>
      <c r="N45" s="273">
        <f t="shared" si="8"/>
        <v>108880</v>
      </c>
      <c r="O45" s="549">
        <f>+O16+O20+O24+O28+O32+O36+O40</f>
        <v>362848</v>
      </c>
      <c r="Q45" s="40"/>
    </row>
    <row r="46" spans="2:15" ht="17.25" customHeight="1">
      <c r="B46" s="76"/>
      <c r="C46" s="140" t="s">
        <v>137</v>
      </c>
      <c r="D46" s="142">
        <f t="shared" si="8"/>
        <v>0</v>
      </c>
      <c r="E46" s="142">
        <f t="shared" si="8"/>
        <v>0</v>
      </c>
      <c r="F46" s="142">
        <f t="shared" si="8"/>
        <v>0</v>
      </c>
      <c r="G46" s="142">
        <f t="shared" si="8"/>
        <v>0</v>
      </c>
      <c r="H46" s="142">
        <f t="shared" si="8"/>
        <v>0</v>
      </c>
      <c r="I46" s="142">
        <f t="shared" si="8"/>
        <v>0</v>
      </c>
      <c r="J46" s="142">
        <f t="shared" si="8"/>
        <v>0</v>
      </c>
      <c r="K46" s="142">
        <f t="shared" si="8"/>
        <v>100675</v>
      </c>
      <c r="L46" s="142">
        <f t="shared" si="8"/>
        <v>69870</v>
      </c>
      <c r="M46" s="142">
        <f t="shared" si="8"/>
        <v>177261</v>
      </c>
      <c r="N46" s="273">
        <f t="shared" si="8"/>
        <v>31572</v>
      </c>
      <c r="O46" s="549">
        <f>+O17+O21+O25+O29+O33+O37+O41</f>
        <v>379378</v>
      </c>
    </row>
    <row r="47" spans="2:15" ht="10.5" customHeight="1">
      <c r="B47" s="77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3"/>
      <c r="O47" s="145"/>
    </row>
    <row r="48" ht="9.75" customHeight="1"/>
    <row r="49" spans="2:15" s="52" customFormat="1" ht="15.75">
      <c r="B49" s="400" t="s">
        <v>444</v>
      </c>
      <c r="C49" s="400"/>
      <c r="N49" s="146"/>
      <c r="O49" s="147"/>
    </row>
    <row r="50" spans="2:15" s="52" customFormat="1" ht="15.75">
      <c r="B50" s="382" t="s">
        <v>470</v>
      </c>
      <c r="C50" s="382"/>
      <c r="N50" s="146"/>
      <c r="O50" s="148"/>
    </row>
    <row r="51" spans="2:15" s="52" customFormat="1" ht="15">
      <c r="B51" s="149"/>
      <c r="C51" s="149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</row>
    <row r="52" spans="2:15" s="52" customFormat="1" ht="15">
      <c r="B52" s="35"/>
      <c r="C52" s="35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</row>
    <row r="53" spans="2:17" s="52" customFormat="1" ht="18">
      <c r="B53" s="69" t="s">
        <v>503</v>
      </c>
      <c r="C53" s="69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44"/>
      <c r="Q53" s="87">
        <v>0.383141762452</v>
      </c>
    </row>
    <row r="54" spans="2:15" ht="18">
      <c r="B54" s="470" t="s">
        <v>362</v>
      </c>
      <c r="C54" s="470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5" spans="2:15" ht="15.75">
      <c r="B55" s="168" t="s">
        <v>289</v>
      </c>
      <c r="C55" s="1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 ht="15.75">
      <c r="B56" s="444" t="s">
        <v>133</v>
      </c>
      <c r="C56" s="444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 ht="15.75">
      <c r="B57" s="444" t="s">
        <v>469</v>
      </c>
      <c r="C57" s="444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 ht="15.75">
      <c r="B58" s="39" t="s">
        <v>496</v>
      </c>
      <c r="C58" s="39"/>
      <c r="D58" s="598"/>
      <c r="E58" s="598"/>
      <c r="F58" s="598"/>
      <c r="G58" s="598"/>
      <c r="H58" s="598"/>
      <c r="I58" s="598"/>
      <c r="J58" s="598"/>
      <c r="K58" s="598"/>
      <c r="L58" s="598"/>
      <c r="M58" s="599"/>
      <c r="N58" s="600"/>
      <c r="O58" s="598"/>
    </row>
    <row r="59" spans="3:15" ht="15.75">
      <c r="C59" s="39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 ht="16.5">
      <c r="B60" s="899" t="s">
        <v>33</v>
      </c>
      <c r="C60" s="913"/>
      <c r="D60" s="120"/>
      <c r="E60" s="120"/>
      <c r="F60" s="120"/>
      <c r="G60" s="121"/>
      <c r="H60" s="121"/>
      <c r="I60" s="121"/>
      <c r="J60" s="121"/>
      <c r="K60" s="532" t="s">
        <v>134</v>
      </c>
      <c r="L60" s="532" t="s">
        <v>109</v>
      </c>
      <c r="M60" s="532" t="s">
        <v>110</v>
      </c>
      <c r="N60" s="498" t="s">
        <v>111</v>
      </c>
      <c r="O60" s="500" t="s">
        <v>66</v>
      </c>
    </row>
    <row r="61" spans="2:15" ht="16.5">
      <c r="B61" s="901"/>
      <c r="C61" s="531"/>
      <c r="D61" s="123" t="s">
        <v>102</v>
      </c>
      <c r="E61" s="123" t="s">
        <v>103</v>
      </c>
      <c r="F61" s="123" t="s">
        <v>51</v>
      </c>
      <c r="G61" s="124" t="s">
        <v>104</v>
      </c>
      <c r="H61" s="124" t="s">
        <v>105</v>
      </c>
      <c r="I61" s="124" t="s">
        <v>106</v>
      </c>
      <c r="J61" s="124" t="s">
        <v>108</v>
      </c>
      <c r="K61" s="533"/>
      <c r="L61" s="533"/>
      <c r="M61" s="533"/>
      <c r="N61" s="499"/>
      <c r="O61" s="501"/>
    </row>
    <row r="62" spans="2:15" ht="15.75">
      <c r="B62" s="76"/>
      <c r="C62" s="85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85"/>
      <c r="O62" s="125"/>
    </row>
    <row r="63" spans="2:15" ht="15.75">
      <c r="B63" s="126"/>
      <c r="C63" s="127" t="s">
        <v>135</v>
      </c>
      <c r="D63" s="128">
        <f aca="true" t="shared" si="9" ref="D63:O63">+D64+D65</f>
        <v>0</v>
      </c>
      <c r="E63" s="128">
        <f t="shared" si="9"/>
        <v>0</v>
      </c>
      <c r="F63" s="128">
        <f t="shared" si="9"/>
        <v>0</v>
      </c>
      <c r="G63" s="128">
        <f t="shared" si="9"/>
        <v>0</v>
      </c>
      <c r="H63" s="128">
        <f t="shared" si="9"/>
        <v>0</v>
      </c>
      <c r="I63" s="128">
        <f t="shared" si="9"/>
        <v>0</v>
      </c>
      <c r="J63" s="128">
        <f t="shared" si="9"/>
        <v>0</v>
      </c>
      <c r="K63" s="128">
        <f t="shared" si="9"/>
        <v>150965.01000004227</v>
      </c>
      <c r="L63" s="128">
        <f t="shared" si="9"/>
        <v>384121.5300001076</v>
      </c>
      <c r="M63" s="128">
        <f t="shared" si="9"/>
        <v>156748.7700000439</v>
      </c>
      <c r="N63" s="260">
        <f t="shared" si="9"/>
        <v>237327.30000006646</v>
      </c>
      <c r="O63" s="45">
        <f t="shared" si="9"/>
        <v>929162.6100002602</v>
      </c>
    </row>
    <row r="64" spans="2:15" ht="15.75">
      <c r="B64" s="126"/>
      <c r="C64" s="129" t="s">
        <v>136</v>
      </c>
      <c r="D64" s="130"/>
      <c r="E64" s="130"/>
      <c r="F64" s="130"/>
      <c r="G64" s="130"/>
      <c r="H64" s="130"/>
      <c r="I64" s="130"/>
      <c r="J64" s="130"/>
      <c r="K64" s="130">
        <f aca="true" t="shared" si="10" ref="K64:N65">+K16/$Q$53</f>
        <v>114589.44000003209</v>
      </c>
      <c r="L64" s="130">
        <f t="shared" si="10"/>
        <v>285058.98000007984</v>
      </c>
      <c r="M64" s="130">
        <f t="shared" si="10"/>
        <v>126002.97000003529</v>
      </c>
      <c r="N64" s="858">
        <f t="shared" si="10"/>
        <v>185745.870000052</v>
      </c>
      <c r="O64" s="46">
        <f>SUM(J64:N64)</f>
        <v>711397.2600001992</v>
      </c>
    </row>
    <row r="65" spans="2:15" ht="15.75">
      <c r="B65" s="126"/>
      <c r="C65" s="129" t="s">
        <v>137</v>
      </c>
      <c r="D65" s="130"/>
      <c r="E65" s="130"/>
      <c r="F65" s="130"/>
      <c r="G65" s="130"/>
      <c r="H65" s="130"/>
      <c r="I65" s="130"/>
      <c r="J65" s="130"/>
      <c r="K65" s="130">
        <f t="shared" si="10"/>
        <v>36375.570000010186</v>
      </c>
      <c r="L65" s="130">
        <f t="shared" si="10"/>
        <v>99062.55000002774</v>
      </c>
      <c r="M65" s="130">
        <f t="shared" si="10"/>
        <v>30745.80000000861</v>
      </c>
      <c r="N65" s="858">
        <f t="shared" si="10"/>
        <v>51581.43000001444</v>
      </c>
      <c r="O65" s="46">
        <f>SUM(J65:N65)</f>
        <v>217765.35000006098</v>
      </c>
    </row>
    <row r="66" spans="2:15" ht="15.75">
      <c r="B66" s="126"/>
      <c r="C66" s="85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451"/>
      <c r="O66" s="638"/>
    </row>
    <row r="67" spans="2:15" ht="15.75">
      <c r="B67" s="126"/>
      <c r="C67" s="127" t="s">
        <v>138</v>
      </c>
      <c r="D67" s="128">
        <f aca="true" t="shared" si="11" ref="D67:O67">+D68+D69</f>
        <v>0</v>
      </c>
      <c r="E67" s="128">
        <f t="shared" si="11"/>
        <v>0</v>
      </c>
      <c r="F67" s="128">
        <f t="shared" si="11"/>
        <v>0</v>
      </c>
      <c r="G67" s="128">
        <f t="shared" si="11"/>
        <v>0</v>
      </c>
      <c r="H67" s="128">
        <f t="shared" si="11"/>
        <v>0</v>
      </c>
      <c r="I67" s="128">
        <f t="shared" si="11"/>
        <v>0</v>
      </c>
      <c r="J67" s="128">
        <f t="shared" si="11"/>
        <v>0</v>
      </c>
      <c r="K67" s="128">
        <f t="shared" si="11"/>
        <v>93150.9000000261</v>
      </c>
      <c r="L67" s="128">
        <f t="shared" si="11"/>
        <v>62937.54000001763</v>
      </c>
      <c r="M67" s="128">
        <f t="shared" si="11"/>
        <v>7884.810000002208</v>
      </c>
      <c r="N67" s="260">
        <f t="shared" si="11"/>
        <v>119094.30000003336</v>
      </c>
      <c r="O67" s="45">
        <f t="shared" si="11"/>
        <v>283067.55000007927</v>
      </c>
    </row>
    <row r="68" spans="2:15" ht="15.75">
      <c r="B68" s="126"/>
      <c r="C68" s="129" t="s">
        <v>136</v>
      </c>
      <c r="D68" s="130"/>
      <c r="E68" s="130"/>
      <c r="F68" s="130"/>
      <c r="G68" s="130"/>
      <c r="H68" s="130"/>
      <c r="I68" s="130"/>
      <c r="J68" s="130"/>
      <c r="K68" s="130">
        <f aca="true" t="shared" si="12" ref="K68:N69">+K20/$Q$53</f>
        <v>72881.64000002042</v>
      </c>
      <c r="L68" s="130">
        <f t="shared" si="12"/>
        <v>52414.02000001468</v>
      </c>
      <c r="M68" s="130">
        <f t="shared" si="12"/>
        <v>6091.740000001706</v>
      </c>
      <c r="N68" s="858">
        <f t="shared" si="12"/>
        <v>92119.9500000258</v>
      </c>
      <c r="O68" s="46">
        <f>SUM(J68:N68)</f>
        <v>223507.3500000626</v>
      </c>
    </row>
    <row r="69" spans="2:15" ht="15.75">
      <c r="B69" s="126"/>
      <c r="C69" s="129" t="s">
        <v>137</v>
      </c>
      <c r="D69" s="130"/>
      <c r="E69" s="130"/>
      <c r="F69" s="130"/>
      <c r="G69" s="130"/>
      <c r="H69" s="130"/>
      <c r="I69" s="130"/>
      <c r="J69" s="130"/>
      <c r="K69" s="130">
        <f t="shared" si="12"/>
        <v>20269.260000005677</v>
      </c>
      <c r="L69" s="130">
        <f t="shared" si="12"/>
        <v>10523.520000002947</v>
      </c>
      <c r="M69" s="130">
        <f t="shared" si="12"/>
        <v>1793.0700000005022</v>
      </c>
      <c r="N69" s="858">
        <f t="shared" si="12"/>
        <v>26974.350000007555</v>
      </c>
      <c r="O69" s="46">
        <f>SUM(J69:N69)</f>
        <v>59560.20000001668</v>
      </c>
    </row>
    <row r="70" spans="2:15" ht="15.75">
      <c r="B70" s="126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261"/>
      <c r="O70" s="46"/>
    </row>
    <row r="71" spans="2:15" ht="15.75">
      <c r="B71" s="126"/>
      <c r="C71" s="127" t="s">
        <v>139</v>
      </c>
      <c r="D71" s="128">
        <f aca="true" t="shared" si="13" ref="D71:O71">+D72+D73</f>
        <v>0</v>
      </c>
      <c r="E71" s="128">
        <f t="shared" si="13"/>
        <v>0</v>
      </c>
      <c r="F71" s="128">
        <f t="shared" si="13"/>
        <v>0</v>
      </c>
      <c r="G71" s="128">
        <f t="shared" si="13"/>
        <v>0</v>
      </c>
      <c r="H71" s="128">
        <f t="shared" si="13"/>
        <v>0</v>
      </c>
      <c r="I71" s="128">
        <f t="shared" si="13"/>
        <v>0</v>
      </c>
      <c r="J71" s="128">
        <f t="shared" si="13"/>
        <v>0</v>
      </c>
      <c r="K71" s="128">
        <f t="shared" si="13"/>
        <v>0</v>
      </c>
      <c r="L71" s="128">
        <f t="shared" si="13"/>
        <v>0</v>
      </c>
      <c r="M71" s="128">
        <f t="shared" si="13"/>
        <v>0</v>
      </c>
      <c r="N71" s="260">
        <f t="shared" si="13"/>
        <v>2221.110000000622</v>
      </c>
      <c r="O71" s="45">
        <f t="shared" si="13"/>
        <v>2221.110000000622</v>
      </c>
    </row>
    <row r="72" spans="2:15" ht="15.75">
      <c r="B72" s="126"/>
      <c r="C72" s="129" t="s">
        <v>136</v>
      </c>
      <c r="D72" s="130"/>
      <c r="E72" s="130"/>
      <c r="F72" s="130"/>
      <c r="G72" s="130"/>
      <c r="H72" s="130"/>
      <c r="I72" s="130"/>
      <c r="J72" s="130"/>
      <c r="K72" s="130">
        <f aca="true" t="shared" si="14" ref="K72:N73">+K24/$Q$53</f>
        <v>0</v>
      </c>
      <c r="L72" s="130">
        <f t="shared" si="14"/>
        <v>0</v>
      </c>
      <c r="M72" s="130">
        <f t="shared" si="14"/>
        <v>0</v>
      </c>
      <c r="N72" s="858">
        <f t="shared" si="14"/>
        <v>2111.4900000005914</v>
      </c>
      <c r="O72" s="46">
        <f>SUM(D72:N72)</f>
        <v>2111.4900000005914</v>
      </c>
    </row>
    <row r="73" spans="2:15" ht="15.75">
      <c r="B73" s="126"/>
      <c r="C73" s="129" t="s">
        <v>137</v>
      </c>
      <c r="D73" s="130"/>
      <c r="E73" s="130"/>
      <c r="F73" s="130"/>
      <c r="G73" s="130"/>
      <c r="H73" s="130"/>
      <c r="I73" s="130"/>
      <c r="J73" s="130"/>
      <c r="K73" s="130">
        <f t="shared" si="14"/>
        <v>0</v>
      </c>
      <c r="L73" s="130">
        <f t="shared" si="14"/>
        <v>0</v>
      </c>
      <c r="M73" s="130">
        <f t="shared" si="14"/>
        <v>0</v>
      </c>
      <c r="N73" s="858">
        <f t="shared" si="14"/>
        <v>109.6200000000307</v>
      </c>
      <c r="O73" s="46">
        <f>SUM(D73:N73)</f>
        <v>109.6200000000307</v>
      </c>
    </row>
    <row r="74" spans="2:15" ht="15.75">
      <c r="B74" s="126"/>
      <c r="C74" s="129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261"/>
      <c r="O74" s="46"/>
    </row>
    <row r="75" spans="2:15" ht="15.75">
      <c r="B75" s="126"/>
      <c r="C75" s="127" t="s">
        <v>140</v>
      </c>
      <c r="D75" s="128">
        <f aca="true" t="shared" si="15" ref="D75:O75">+D76+D77</f>
        <v>0</v>
      </c>
      <c r="E75" s="128">
        <f t="shared" si="15"/>
        <v>0</v>
      </c>
      <c r="F75" s="128">
        <f t="shared" si="15"/>
        <v>0</v>
      </c>
      <c r="G75" s="128">
        <f t="shared" si="15"/>
        <v>0</v>
      </c>
      <c r="H75" s="128">
        <f t="shared" si="15"/>
        <v>0</v>
      </c>
      <c r="I75" s="128">
        <f t="shared" si="15"/>
        <v>0</v>
      </c>
      <c r="J75" s="128">
        <f t="shared" si="15"/>
        <v>0</v>
      </c>
      <c r="K75" s="128">
        <f t="shared" si="15"/>
        <v>7618.590000002134</v>
      </c>
      <c r="L75" s="128">
        <f t="shared" si="15"/>
        <v>0</v>
      </c>
      <c r="M75" s="128">
        <f t="shared" si="15"/>
        <v>0</v>
      </c>
      <c r="N75" s="260">
        <f t="shared" si="15"/>
        <v>2048.850000000574</v>
      </c>
      <c r="O75" s="45">
        <f t="shared" si="15"/>
        <v>9667.440000002707</v>
      </c>
    </row>
    <row r="76" spans="2:15" ht="15.75">
      <c r="B76" s="126"/>
      <c r="C76" s="129" t="s">
        <v>136</v>
      </c>
      <c r="D76" s="130"/>
      <c r="E76" s="130"/>
      <c r="F76" s="130"/>
      <c r="G76" s="130"/>
      <c r="H76" s="130"/>
      <c r="I76" s="130"/>
      <c r="J76" s="130">
        <v>0</v>
      </c>
      <c r="K76" s="130">
        <f aca="true" t="shared" si="16" ref="K76:N77">+K28/$Q$53</f>
        <v>0</v>
      </c>
      <c r="L76" s="130">
        <f t="shared" si="16"/>
        <v>0</v>
      </c>
      <c r="M76" s="130">
        <f t="shared" si="16"/>
        <v>0</v>
      </c>
      <c r="N76" s="858">
        <f t="shared" si="16"/>
        <v>0</v>
      </c>
      <c r="O76" s="46">
        <f>SUM(K76:N76)</f>
        <v>0</v>
      </c>
    </row>
    <row r="77" spans="2:15" ht="15.75">
      <c r="B77" s="126"/>
      <c r="C77" s="129" t="s">
        <v>137</v>
      </c>
      <c r="D77" s="130"/>
      <c r="E77" s="130"/>
      <c r="F77" s="130"/>
      <c r="G77" s="130"/>
      <c r="H77" s="130"/>
      <c r="I77" s="130"/>
      <c r="J77" s="130">
        <v>0</v>
      </c>
      <c r="K77" s="130">
        <f t="shared" si="16"/>
        <v>7618.590000002134</v>
      </c>
      <c r="L77" s="130">
        <f t="shared" si="16"/>
        <v>0</v>
      </c>
      <c r="M77" s="130">
        <f t="shared" si="16"/>
        <v>0</v>
      </c>
      <c r="N77" s="858">
        <f t="shared" si="16"/>
        <v>2048.850000000574</v>
      </c>
      <c r="O77" s="46">
        <f>SUM(K77:N77)</f>
        <v>9667.440000002707</v>
      </c>
    </row>
    <row r="78" spans="2:15" ht="15.75">
      <c r="B78" s="126"/>
      <c r="C78" s="129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261"/>
      <c r="O78" s="46"/>
    </row>
    <row r="79" spans="2:15" ht="15.75">
      <c r="B79" s="133"/>
      <c r="C79" s="127" t="s">
        <v>141</v>
      </c>
      <c r="D79" s="128">
        <f aca="true" t="shared" si="17" ref="D79:N79">+D80+D81</f>
        <v>0</v>
      </c>
      <c r="E79" s="128">
        <f t="shared" si="17"/>
        <v>0</v>
      </c>
      <c r="F79" s="128">
        <f t="shared" si="17"/>
        <v>0</v>
      </c>
      <c r="G79" s="128">
        <f t="shared" si="17"/>
        <v>0</v>
      </c>
      <c r="H79" s="128">
        <f t="shared" si="17"/>
        <v>0</v>
      </c>
      <c r="I79" s="128">
        <f t="shared" si="17"/>
        <v>0</v>
      </c>
      <c r="J79" s="128">
        <f t="shared" si="17"/>
        <v>0</v>
      </c>
      <c r="K79" s="128">
        <f t="shared" si="17"/>
        <v>0</v>
      </c>
      <c r="L79" s="128">
        <f t="shared" si="17"/>
        <v>5671.530000001588</v>
      </c>
      <c r="M79" s="128">
        <f t="shared" si="17"/>
        <v>0</v>
      </c>
      <c r="N79" s="260">
        <f t="shared" si="17"/>
        <v>0</v>
      </c>
      <c r="O79" s="45">
        <f>+O80+O81</f>
        <v>5671.530000001588</v>
      </c>
    </row>
    <row r="80" spans="2:15" ht="15.75">
      <c r="B80" s="133"/>
      <c r="C80" s="129" t="s">
        <v>136</v>
      </c>
      <c r="D80" s="130"/>
      <c r="E80" s="130"/>
      <c r="F80" s="130"/>
      <c r="G80" s="130"/>
      <c r="H80" s="130"/>
      <c r="I80" s="130"/>
      <c r="J80" s="130">
        <v>0</v>
      </c>
      <c r="K80" s="130">
        <f aca="true" t="shared" si="18" ref="K80:N81">+K32/$Q$53</f>
        <v>0</v>
      </c>
      <c r="L80" s="130">
        <f t="shared" si="18"/>
        <v>5220.000000001462</v>
      </c>
      <c r="M80" s="130">
        <f t="shared" si="18"/>
        <v>0</v>
      </c>
      <c r="N80" s="858">
        <f t="shared" si="18"/>
        <v>0</v>
      </c>
      <c r="O80" s="46">
        <f>SUM(K80:N80)</f>
        <v>5220.000000001462</v>
      </c>
    </row>
    <row r="81" spans="2:15" ht="15.75">
      <c r="B81" s="126"/>
      <c r="C81" s="129" t="s">
        <v>137</v>
      </c>
      <c r="D81" s="130"/>
      <c r="E81" s="130"/>
      <c r="F81" s="130"/>
      <c r="G81" s="130"/>
      <c r="H81" s="130"/>
      <c r="I81" s="130"/>
      <c r="J81" s="130">
        <v>0</v>
      </c>
      <c r="K81" s="130">
        <f t="shared" si="18"/>
        <v>0</v>
      </c>
      <c r="L81" s="130">
        <f t="shared" si="18"/>
        <v>451.53000000012645</v>
      </c>
      <c r="M81" s="130">
        <f t="shared" si="18"/>
        <v>0</v>
      </c>
      <c r="N81" s="858">
        <f t="shared" si="18"/>
        <v>0</v>
      </c>
      <c r="O81" s="46">
        <f>SUM(K81:N81)</f>
        <v>451.53000000012645</v>
      </c>
    </row>
    <row r="82" spans="2:15" ht="15.75">
      <c r="B82" s="126"/>
      <c r="C82" s="129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261"/>
      <c r="O82" s="46"/>
    </row>
    <row r="83" spans="2:15" ht="15.75">
      <c r="B83" s="126"/>
      <c r="C83" s="127" t="s">
        <v>142</v>
      </c>
      <c r="D83" s="128">
        <f aca="true" t="shared" si="19" ref="D83:O83">+D84+D85</f>
        <v>0</v>
      </c>
      <c r="E83" s="128">
        <f t="shared" si="19"/>
        <v>0</v>
      </c>
      <c r="F83" s="128">
        <f t="shared" si="19"/>
        <v>0</v>
      </c>
      <c r="G83" s="128">
        <f t="shared" si="19"/>
        <v>0</v>
      </c>
      <c r="H83" s="128">
        <f t="shared" si="19"/>
        <v>0</v>
      </c>
      <c r="I83" s="128">
        <f t="shared" si="19"/>
        <v>0</v>
      </c>
      <c r="J83" s="128">
        <f t="shared" si="19"/>
        <v>0</v>
      </c>
      <c r="K83" s="128">
        <f t="shared" si="19"/>
        <v>0</v>
      </c>
      <c r="L83" s="128">
        <f t="shared" si="19"/>
        <v>0</v>
      </c>
      <c r="M83" s="128">
        <f t="shared" si="19"/>
        <v>675.9900000001893</v>
      </c>
      <c r="N83" s="260">
        <f t="shared" si="19"/>
        <v>5888.160000001649</v>
      </c>
      <c r="O83" s="45">
        <f t="shared" si="19"/>
        <v>6564.150000001838</v>
      </c>
    </row>
    <row r="84" spans="2:15" ht="15.75">
      <c r="B84" s="126"/>
      <c r="C84" s="129" t="s">
        <v>136</v>
      </c>
      <c r="D84" s="130"/>
      <c r="E84" s="130"/>
      <c r="F84" s="130"/>
      <c r="G84" s="130"/>
      <c r="H84" s="130"/>
      <c r="I84" s="130"/>
      <c r="J84" s="130">
        <v>0</v>
      </c>
      <c r="K84" s="130">
        <f aca="true" t="shared" si="20" ref="K84:N85">+K36/$Q$53</f>
        <v>0</v>
      </c>
      <c r="L84" s="130">
        <f t="shared" si="20"/>
        <v>0</v>
      </c>
      <c r="M84" s="130">
        <f t="shared" si="20"/>
        <v>597.6900000001674</v>
      </c>
      <c r="N84" s="858">
        <f t="shared" si="20"/>
        <v>4199.490000001176</v>
      </c>
      <c r="O84" s="46">
        <f>SUM(K84:N84)</f>
        <v>4797.180000001343</v>
      </c>
    </row>
    <row r="85" spans="2:15" ht="15.75">
      <c r="B85" s="126"/>
      <c r="C85" s="129" t="s">
        <v>137</v>
      </c>
      <c r="D85" s="130"/>
      <c r="E85" s="130"/>
      <c r="F85" s="130"/>
      <c r="G85" s="130"/>
      <c r="H85" s="130"/>
      <c r="I85" s="130"/>
      <c r="J85" s="130">
        <v>0</v>
      </c>
      <c r="K85" s="130">
        <f t="shared" si="20"/>
        <v>0</v>
      </c>
      <c r="L85" s="130">
        <f t="shared" si="20"/>
        <v>0</v>
      </c>
      <c r="M85" s="130">
        <f t="shared" si="20"/>
        <v>78.30000000002192</v>
      </c>
      <c r="N85" s="858">
        <f t="shared" si="20"/>
        <v>1688.6700000004728</v>
      </c>
      <c r="O85" s="46">
        <f>SUM(K85:N85)</f>
        <v>1766.9700000004948</v>
      </c>
    </row>
    <row r="86" spans="2:15" ht="15.75">
      <c r="B86" s="126"/>
      <c r="C86" s="129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261"/>
      <c r="O86" s="46"/>
    </row>
    <row r="87" spans="2:15" ht="15.75">
      <c r="B87" s="126"/>
      <c r="C87" s="127" t="s">
        <v>143</v>
      </c>
      <c r="D87" s="128">
        <f aca="true" t="shared" si="21" ref="D87:O87">+D88+D89</f>
        <v>0</v>
      </c>
      <c r="E87" s="128">
        <f t="shared" si="21"/>
        <v>0</v>
      </c>
      <c r="F87" s="128">
        <f t="shared" si="21"/>
        <v>0</v>
      </c>
      <c r="G87" s="128">
        <f t="shared" si="21"/>
        <v>0</v>
      </c>
      <c r="H87" s="128">
        <f t="shared" si="21"/>
        <v>0</v>
      </c>
      <c r="I87" s="128">
        <f t="shared" si="21"/>
        <v>0</v>
      </c>
      <c r="J87" s="128">
        <f t="shared" si="21"/>
        <v>0</v>
      </c>
      <c r="K87" s="128">
        <f t="shared" si="21"/>
        <v>198498.33000005558</v>
      </c>
      <c r="L87" s="128">
        <f t="shared" si="21"/>
        <v>72323.10000002025</v>
      </c>
      <c r="M87" s="128">
        <f t="shared" si="21"/>
        <v>430034.0400001204</v>
      </c>
      <c r="N87" s="260">
        <f t="shared" si="21"/>
        <v>0</v>
      </c>
      <c r="O87" s="45">
        <f t="shared" si="21"/>
        <v>700855.4700001962</v>
      </c>
    </row>
    <row r="88" spans="2:15" ht="15.75">
      <c r="B88" s="126"/>
      <c r="C88" s="129" t="s">
        <v>136</v>
      </c>
      <c r="D88" s="130"/>
      <c r="E88" s="130"/>
      <c r="F88" s="130"/>
      <c r="G88" s="130"/>
      <c r="H88" s="130"/>
      <c r="I88" s="130"/>
      <c r="J88" s="130">
        <v>0</v>
      </c>
      <c r="K88" s="130">
        <f aca="true" t="shared" si="22" ref="K88:N89">+K40/$Q$53</f>
        <v>0</v>
      </c>
      <c r="L88" s="130">
        <f t="shared" si="22"/>
        <v>0</v>
      </c>
      <c r="M88" s="130">
        <f t="shared" si="22"/>
        <v>0</v>
      </c>
      <c r="N88" s="858">
        <f t="shared" si="22"/>
        <v>0</v>
      </c>
      <c r="O88" s="46">
        <f>SUM(K88:N88)</f>
        <v>0</v>
      </c>
    </row>
    <row r="89" spans="2:15" ht="15.75">
      <c r="B89" s="126"/>
      <c r="C89" s="129" t="s">
        <v>137</v>
      </c>
      <c r="D89" s="130"/>
      <c r="E89" s="130"/>
      <c r="F89" s="130"/>
      <c r="G89" s="130"/>
      <c r="H89" s="130"/>
      <c r="I89" s="130"/>
      <c r="J89" s="130"/>
      <c r="K89" s="130">
        <f t="shared" si="22"/>
        <v>198498.33000005558</v>
      </c>
      <c r="L89" s="130">
        <f t="shared" si="22"/>
        <v>72323.10000002025</v>
      </c>
      <c r="M89" s="130">
        <f t="shared" si="22"/>
        <v>430034.0400001204</v>
      </c>
      <c r="N89" s="858">
        <f t="shared" si="22"/>
        <v>0</v>
      </c>
      <c r="O89" s="46">
        <f>SUM(K89:N89)</f>
        <v>700855.4700001962</v>
      </c>
    </row>
    <row r="90" spans="2:15" ht="18">
      <c r="B90" s="76"/>
      <c r="C90" s="134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71"/>
      <c r="O90" s="136"/>
    </row>
    <row r="91" spans="2:15" ht="16.5">
      <c r="B91" s="75"/>
      <c r="C91" s="137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650"/>
      <c r="O91" s="139"/>
    </row>
    <row r="92" spans="2:18" ht="16.5">
      <c r="B92" s="76"/>
      <c r="C92" s="897" t="s">
        <v>62</v>
      </c>
      <c r="D92" s="141">
        <f aca="true" t="shared" si="23" ref="D92:N92">+D93+D94</f>
        <v>0</v>
      </c>
      <c r="E92" s="141">
        <f t="shared" si="23"/>
        <v>0</v>
      </c>
      <c r="F92" s="141">
        <f t="shared" si="23"/>
        <v>0</v>
      </c>
      <c r="G92" s="141">
        <f t="shared" si="23"/>
        <v>0</v>
      </c>
      <c r="H92" s="141">
        <f t="shared" si="23"/>
        <v>0</v>
      </c>
      <c r="I92" s="141">
        <f t="shared" si="23"/>
        <v>0</v>
      </c>
      <c r="J92" s="141">
        <f t="shared" si="23"/>
        <v>0</v>
      </c>
      <c r="K92" s="141">
        <f>+K93+K94</f>
        <v>450232.8300001261</v>
      </c>
      <c r="L92" s="141">
        <f t="shared" si="23"/>
        <v>525053.7000001471</v>
      </c>
      <c r="M92" s="141">
        <f t="shared" si="23"/>
        <v>595343.6100001667</v>
      </c>
      <c r="N92" s="651">
        <f t="shared" si="23"/>
        <v>366579.72000010265</v>
      </c>
      <c r="O92" s="639">
        <f>+O93+O94</f>
        <v>1937209.8600005424</v>
      </c>
      <c r="R92" s="859"/>
    </row>
    <row r="93" spans="2:18" ht="16.5">
      <c r="B93" s="76"/>
      <c r="C93" s="140" t="s">
        <v>136</v>
      </c>
      <c r="D93" s="142">
        <f aca="true" t="shared" si="24" ref="D93:N93">+D64+D68+D72+D76+D80+D84+D88</f>
        <v>0</v>
      </c>
      <c r="E93" s="142">
        <f t="shared" si="24"/>
        <v>0</v>
      </c>
      <c r="F93" s="142">
        <f t="shared" si="24"/>
        <v>0</v>
      </c>
      <c r="G93" s="142">
        <f t="shared" si="24"/>
        <v>0</v>
      </c>
      <c r="H93" s="142">
        <f t="shared" si="24"/>
        <v>0</v>
      </c>
      <c r="I93" s="142">
        <f t="shared" si="24"/>
        <v>0</v>
      </c>
      <c r="J93" s="142">
        <f t="shared" si="24"/>
        <v>0</v>
      </c>
      <c r="K93" s="142">
        <f t="shared" si="24"/>
        <v>187471.08000005252</v>
      </c>
      <c r="L93" s="142">
        <f t="shared" si="24"/>
        <v>342693.000000096</v>
      </c>
      <c r="M93" s="142">
        <f t="shared" si="24"/>
        <v>132692.40000003716</v>
      </c>
      <c r="N93" s="273">
        <f t="shared" si="24"/>
        <v>284176.80000007956</v>
      </c>
      <c r="O93" s="549">
        <f>+O64+O68+O72+O76+O80+O84+O88</f>
        <v>947033.2800002652</v>
      </c>
      <c r="R93" s="859"/>
    </row>
    <row r="94" spans="2:18" ht="16.5">
      <c r="B94" s="76"/>
      <c r="C94" s="140" t="s">
        <v>137</v>
      </c>
      <c r="D94" s="142">
        <f aca="true" t="shared" si="25" ref="D94:N94">+D65+D69+D73+D77+D81+D85+D89</f>
        <v>0</v>
      </c>
      <c r="E94" s="142">
        <f t="shared" si="25"/>
        <v>0</v>
      </c>
      <c r="F94" s="142">
        <f t="shared" si="25"/>
        <v>0</v>
      </c>
      <c r="G94" s="142">
        <f t="shared" si="25"/>
        <v>0</v>
      </c>
      <c r="H94" s="142">
        <f t="shared" si="25"/>
        <v>0</v>
      </c>
      <c r="I94" s="142">
        <f t="shared" si="25"/>
        <v>0</v>
      </c>
      <c r="J94" s="142">
        <f t="shared" si="25"/>
        <v>0</v>
      </c>
      <c r="K94" s="142">
        <f t="shared" si="25"/>
        <v>262761.7500000736</v>
      </c>
      <c r="L94" s="142">
        <f t="shared" si="25"/>
        <v>182360.70000005106</v>
      </c>
      <c r="M94" s="142">
        <f t="shared" si="25"/>
        <v>462651.21000012953</v>
      </c>
      <c r="N94" s="273">
        <f t="shared" si="25"/>
        <v>82402.92000002308</v>
      </c>
      <c r="O94" s="549">
        <f>+O65+O69+O73+O77+O81+O85+O89</f>
        <v>990176.5800002773</v>
      </c>
      <c r="R94" s="859"/>
    </row>
    <row r="95" spans="2:18" ht="16.5">
      <c r="B95" s="77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3"/>
      <c r="O95" s="145"/>
      <c r="R95" s="860"/>
    </row>
    <row r="97" spans="2:15" ht="15.75">
      <c r="B97" s="400" t="s">
        <v>444</v>
      </c>
      <c r="C97" s="400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146"/>
      <c r="O97" s="147"/>
    </row>
    <row r="98" spans="2:15" ht="15.75">
      <c r="B98" s="382" t="s">
        <v>470</v>
      </c>
      <c r="C98" s="38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146"/>
      <c r="O98" s="148"/>
    </row>
    <row r="102" spans="11:15" ht="15.75">
      <c r="K102" s="40"/>
      <c r="L102" s="40"/>
      <c r="M102" s="40"/>
      <c r="N102" s="40"/>
      <c r="O102" s="40"/>
    </row>
  </sheetData>
  <sheetProtection/>
  <mergeCells count="13">
    <mergeCell ref="M12:M13"/>
    <mergeCell ref="A31:A32"/>
    <mergeCell ref="B12:C13"/>
    <mergeCell ref="K12:K13"/>
    <mergeCell ref="L12:L13"/>
    <mergeCell ref="N60:N61"/>
    <mergeCell ref="O60:O61"/>
    <mergeCell ref="N12:N13"/>
    <mergeCell ref="O12:O13"/>
    <mergeCell ref="B60:C61"/>
    <mergeCell ref="K60:K61"/>
    <mergeCell ref="L60:L61"/>
    <mergeCell ref="M60:M61"/>
  </mergeCells>
  <hyperlinks>
    <hyperlink ref="O5" location="nuevos_soles9A" display="Cuadro en nuevos soles"/>
  </hyperlinks>
  <printOptions horizontalCentered="1"/>
  <pageMargins left="0.3937007874015748" right="0.15748031496062992" top="1.1811023622047245" bottom="0.5905511811023623" header="0.1968503937007874" footer="0.35433070866141736"/>
  <pageSetup horizontalDpi="600" verticalDpi="600" orientation="portrait" paperSize="9" scale="80" r:id="rId2"/>
  <ignoredErrors>
    <ignoredError sqref="O28:O29 O40:O41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4:AI77"/>
  <sheetViews>
    <sheetView showZeros="0" zoomScale="75" zoomScaleNormal="75" zoomScalePageLayoutView="0" workbookViewId="0" topLeftCell="A1">
      <selection activeCell="L7" sqref="L7"/>
    </sheetView>
  </sheetViews>
  <sheetFormatPr defaultColWidth="12.57421875" defaultRowHeight="15"/>
  <cols>
    <col min="1" max="1" width="2.7109375" style="44" customWidth="1"/>
    <col min="2" max="2" width="12.00390625" style="44" customWidth="1"/>
    <col min="3" max="3" width="2.8515625" style="44" customWidth="1"/>
    <col min="4" max="5" width="12.140625" style="44" customWidth="1"/>
    <col min="6" max="6" width="14.140625" style="44" customWidth="1"/>
    <col min="7" max="7" width="1.1484375" style="44" customWidth="1"/>
    <col min="8" max="9" width="12.140625" style="44" customWidth="1"/>
    <col min="10" max="10" width="14.7109375" style="44" customWidth="1"/>
    <col min="11" max="11" width="1.1484375" style="44" customWidth="1"/>
    <col min="12" max="14" width="8.7109375" style="44" customWidth="1"/>
    <col min="15" max="15" width="1.1484375" style="44" customWidth="1"/>
    <col min="16" max="17" width="11.28125" style="44" customWidth="1"/>
    <col min="18" max="18" width="10.00390625" style="44" customWidth="1"/>
    <col min="19" max="19" width="1.1484375" style="44" customWidth="1"/>
    <col min="20" max="20" width="12.140625" style="44" customWidth="1"/>
    <col min="21" max="21" width="10.00390625" style="44" customWidth="1"/>
    <col min="22" max="22" width="12.140625" style="44" customWidth="1"/>
    <col min="23" max="23" width="1.1484375" style="44" customWidth="1"/>
    <col min="24" max="24" width="8.7109375" style="44" customWidth="1"/>
    <col min="25" max="25" width="7.421875" style="44" customWidth="1"/>
    <col min="26" max="26" width="8.7109375" style="44" customWidth="1"/>
    <col min="27" max="27" width="1.1484375" style="44" customWidth="1"/>
    <col min="28" max="28" width="12.140625" style="44" customWidth="1"/>
    <col min="29" max="29" width="13.7109375" style="44" customWidth="1"/>
    <col min="30" max="30" width="13.8515625" style="44" customWidth="1"/>
    <col min="31" max="31" width="1.1484375" style="44" customWidth="1"/>
    <col min="32" max="32" width="14.7109375" style="44" customWidth="1"/>
    <col min="33" max="33" width="14.00390625" style="44" customWidth="1"/>
    <col min="34" max="34" width="14.57421875" style="44" customWidth="1"/>
    <col min="35" max="16384" width="12.57421875" style="44" customWidth="1"/>
  </cols>
  <sheetData>
    <row r="4" spans="2:28" ht="18" customHeight="1">
      <c r="B4" s="150"/>
      <c r="C4" s="150"/>
      <c r="AB4" s="151"/>
    </row>
    <row r="5" spans="2:28" ht="18" customHeight="1">
      <c r="B5" s="69" t="s">
        <v>144</v>
      </c>
      <c r="C5" s="150"/>
      <c r="AB5" s="151"/>
    </row>
    <row r="6" spans="2:34" ht="20.25" customHeight="1">
      <c r="B6" s="38" t="s">
        <v>363</v>
      </c>
      <c r="C6" s="152"/>
      <c r="D6" s="152"/>
      <c r="E6" s="152"/>
      <c r="F6" s="152"/>
      <c r="G6" s="152"/>
      <c r="H6" s="152"/>
      <c r="I6" s="152"/>
      <c r="J6" s="457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</row>
    <row r="7" spans="2:34" ht="20.25" customHeight="1">
      <c r="B7" s="421" t="s">
        <v>289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</row>
    <row r="8" spans="2:34" ht="18" customHeight="1">
      <c r="B8" s="444" t="s">
        <v>147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</row>
    <row r="9" spans="2:34" ht="18" customHeight="1">
      <c r="B9" s="444" t="s">
        <v>148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</row>
    <row r="10" spans="2:34" ht="16.5" customHeight="1">
      <c r="B10" s="154" t="s">
        <v>57</v>
      </c>
      <c r="C10" s="154"/>
      <c r="D10" s="154"/>
      <c r="E10" s="154"/>
      <c r="F10" s="154"/>
      <c r="G10" s="387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2:34" ht="7.5" customHeight="1"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2:34" ht="16.5">
      <c r="B12" s="155"/>
      <c r="C12" s="156"/>
      <c r="D12" s="339" t="s">
        <v>149</v>
      </c>
      <c r="E12" s="469"/>
      <c r="F12" s="469"/>
      <c r="G12" s="156"/>
      <c r="H12" s="469" t="s">
        <v>138</v>
      </c>
      <c r="I12" s="469"/>
      <c r="J12" s="469"/>
      <c r="K12" s="157"/>
      <c r="L12" s="469" t="s">
        <v>139</v>
      </c>
      <c r="M12" s="469"/>
      <c r="N12" s="469"/>
      <c r="O12" s="156"/>
      <c r="P12" s="469" t="s">
        <v>140</v>
      </c>
      <c r="Q12" s="469"/>
      <c r="R12" s="469"/>
      <c r="S12" s="156"/>
      <c r="T12" s="469" t="s">
        <v>150</v>
      </c>
      <c r="U12" s="469"/>
      <c r="V12" s="469"/>
      <c r="W12" s="121"/>
      <c r="X12" s="469" t="s">
        <v>141</v>
      </c>
      <c r="Y12" s="469"/>
      <c r="Z12" s="469"/>
      <c r="AA12" s="156"/>
      <c r="AB12" s="469" t="s">
        <v>151</v>
      </c>
      <c r="AC12" s="469"/>
      <c r="AD12" s="436"/>
      <c r="AE12" s="156"/>
      <c r="AF12" s="469" t="s">
        <v>152</v>
      </c>
      <c r="AG12" s="469"/>
      <c r="AH12" s="436"/>
    </row>
    <row r="13" spans="2:34" ht="16.5">
      <c r="B13" s="158" t="s">
        <v>153</v>
      </c>
      <c r="C13" s="159"/>
      <c r="D13" s="158" t="s">
        <v>154</v>
      </c>
      <c r="E13" s="123" t="s">
        <v>155</v>
      </c>
      <c r="F13" s="123" t="s">
        <v>156</v>
      </c>
      <c r="G13" s="159"/>
      <c r="H13" s="123" t="s">
        <v>154</v>
      </c>
      <c r="I13" s="123" t="s">
        <v>155</v>
      </c>
      <c r="J13" s="123" t="s">
        <v>156</v>
      </c>
      <c r="K13" s="124"/>
      <c r="L13" s="123" t="s">
        <v>154</v>
      </c>
      <c r="M13" s="123" t="s">
        <v>155</v>
      </c>
      <c r="N13" s="123" t="s">
        <v>156</v>
      </c>
      <c r="O13" s="159"/>
      <c r="P13" s="123" t="s">
        <v>154</v>
      </c>
      <c r="Q13" s="123" t="s">
        <v>155</v>
      </c>
      <c r="R13" s="123" t="s">
        <v>156</v>
      </c>
      <c r="S13" s="159"/>
      <c r="T13" s="123" t="s">
        <v>154</v>
      </c>
      <c r="U13" s="123" t="s">
        <v>155</v>
      </c>
      <c r="V13" s="123" t="s">
        <v>156</v>
      </c>
      <c r="W13" s="123"/>
      <c r="X13" s="123" t="s">
        <v>154</v>
      </c>
      <c r="Y13" s="123" t="s">
        <v>155</v>
      </c>
      <c r="Z13" s="123" t="s">
        <v>156</v>
      </c>
      <c r="AA13" s="159"/>
      <c r="AB13" s="123" t="s">
        <v>154</v>
      </c>
      <c r="AC13" s="123" t="s">
        <v>155</v>
      </c>
      <c r="AD13" s="122" t="s">
        <v>156</v>
      </c>
      <c r="AE13" s="159"/>
      <c r="AF13" s="123" t="s">
        <v>154</v>
      </c>
      <c r="AG13" s="123" t="s">
        <v>155</v>
      </c>
      <c r="AH13" s="122" t="s">
        <v>156</v>
      </c>
    </row>
    <row r="14" spans="2:34" ht="9" customHeight="1">
      <c r="B14" s="160"/>
      <c r="C14" s="161"/>
      <c r="D14" s="160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85"/>
      <c r="AE14" s="106"/>
      <c r="AF14" s="106"/>
      <c r="AG14" s="106"/>
      <c r="AH14" s="85"/>
    </row>
    <row r="15" spans="2:35" ht="15.75">
      <c r="B15" s="162">
        <v>2013</v>
      </c>
      <c r="C15" s="163"/>
      <c r="D15" s="164">
        <v>758111</v>
      </c>
      <c r="E15" s="130">
        <v>224641</v>
      </c>
      <c r="F15" s="130">
        <v>982752</v>
      </c>
      <c r="G15" s="130"/>
      <c r="H15" s="130">
        <v>268511</v>
      </c>
      <c r="I15" s="130">
        <v>60559</v>
      </c>
      <c r="J15" s="130">
        <v>329070</v>
      </c>
      <c r="K15" s="130"/>
      <c r="L15" s="130">
        <v>1618</v>
      </c>
      <c r="M15" s="130">
        <v>88</v>
      </c>
      <c r="N15" s="130">
        <v>1706</v>
      </c>
      <c r="O15" s="130"/>
      <c r="P15" s="130">
        <v>180000</v>
      </c>
      <c r="Q15" s="130">
        <v>6577</v>
      </c>
      <c r="R15" s="130">
        <v>186577</v>
      </c>
      <c r="S15" s="130"/>
      <c r="T15" s="130">
        <v>3676</v>
      </c>
      <c r="U15" s="130">
        <v>1214</v>
      </c>
      <c r="V15" s="130">
        <v>4890</v>
      </c>
      <c r="W15" s="130"/>
      <c r="X15" s="130">
        <v>4000</v>
      </c>
      <c r="Y15" s="130">
        <v>230</v>
      </c>
      <c r="Z15" s="130">
        <v>4230</v>
      </c>
      <c r="AA15" s="130"/>
      <c r="AB15" s="130">
        <v>0</v>
      </c>
      <c r="AC15" s="130">
        <v>722059</v>
      </c>
      <c r="AD15" s="165">
        <v>722059</v>
      </c>
      <c r="AE15" s="130"/>
      <c r="AF15" s="130">
        <v>1215916</v>
      </c>
      <c r="AG15" s="130">
        <v>1015368</v>
      </c>
      <c r="AH15" s="165">
        <v>2231284</v>
      </c>
      <c r="AI15" s="166"/>
    </row>
    <row r="16" spans="2:34" ht="15.75">
      <c r="B16" s="162">
        <v>2014</v>
      </c>
      <c r="C16" s="163"/>
      <c r="D16" s="164">
        <v>612320</v>
      </c>
      <c r="E16" s="130">
        <v>214971</v>
      </c>
      <c r="F16" s="130">
        <v>827291</v>
      </c>
      <c r="G16" s="130"/>
      <c r="H16" s="130">
        <v>282023</v>
      </c>
      <c r="I16" s="130">
        <v>52141</v>
      </c>
      <c r="J16" s="130">
        <v>334164</v>
      </c>
      <c r="K16" s="130"/>
      <c r="L16" s="130">
        <v>1618</v>
      </c>
      <c r="M16" s="130">
        <v>66</v>
      </c>
      <c r="N16" s="130">
        <v>1684</v>
      </c>
      <c r="O16" s="130"/>
      <c r="P16" s="130">
        <v>0</v>
      </c>
      <c r="Q16" s="130">
        <v>5007</v>
      </c>
      <c r="R16" s="130">
        <v>5007</v>
      </c>
      <c r="S16" s="130"/>
      <c r="T16" s="130">
        <v>3676</v>
      </c>
      <c r="U16" s="130">
        <v>1043</v>
      </c>
      <c r="V16" s="130">
        <v>4719</v>
      </c>
      <c r="W16" s="130"/>
      <c r="X16" s="130">
        <v>4000</v>
      </c>
      <c r="Y16" s="130">
        <v>99</v>
      </c>
      <c r="Z16" s="130">
        <v>4099</v>
      </c>
      <c r="AA16" s="130"/>
      <c r="AB16" s="130">
        <v>380073</v>
      </c>
      <c r="AC16" s="130">
        <v>722059</v>
      </c>
      <c r="AD16" s="165">
        <v>1102132</v>
      </c>
      <c r="AE16" s="130"/>
      <c r="AF16" s="130">
        <v>1283710</v>
      </c>
      <c r="AG16" s="130">
        <v>995386</v>
      </c>
      <c r="AH16" s="165">
        <v>2279096</v>
      </c>
    </row>
    <row r="17" spans="2:34" ht="15.75">
      <c r="B17" s="162">
        <v>2015</v>
      </c>
      <c r="C17" s="163"/>
      <c r="D17" s="164">
        <v>589661</v>
      </c>
      <c r="E17" s="130">
        <v>209797</v>
      </c>
      <c r="F17" s="130">
        <v>799458</v>
      </c>
      <c r="G17" s="130"/>
      <c r="H17" s="130">
        <v>261459</v>
      </c>
      <c r="I17" s="130">
        <v>45063</v>
      </c>
      <c r="J17" s="130">
        <v>306522</v>
      </c>
      <c r="K17" s="130"/>
      <c r="L17" s="130">
        <v>1444</v>
      </c>
      <c r="M17" s="130">
        <v>31</v>
      </c>
      <c r="N17" s="130">
        <v>1475</v>
      </c>
      <c r="O17" s="130"/>
      <c r="P17" s="130">
        <v>0</v>
      </c>
      <c r="Q17" s="130">
        <v>5007</v>
      </c>
      <c r="R17" s="130">
        <v>5007</v>
      </c>
      <c r="S17" s="130"/>
      <c r="T17" s="130">
        <v>3676</v>
      </c>
      <c r="U17" s="130">
        <v>871</v>
      </c>
      <c r="V17" s="130">
        <v>4547</v>
      </c>
      <c r="W17" s="130"/>
      <c r="X17" s="130"/>
      <c r="Y17" s="130"/>
      <c r="Z17" s="130"/>
      <c r="AA17" s="130"/>
      <c r="AB17" s="130">
        <v>278392</v>
      </c>
      <c r="AC17" s="130">
        <v>679808</v>
      </c>
      <c r="AD17" s="165">
        <v>958200</v>
      </c>
      <c r="AE17" s="130"/>
      <c r="AF17" s="130">
        <v>1134632</v>
      </c>
      <c r="AG17" s="130">
        <v>940577</v>
      </c>
      <c r="AH17" s="165">
        <v>2075209</v>
      </c>
    </row>
    <row r="18" spans="2:34" ht="15.75">
      <c r="B18" s="162">
        <v>2016</v>
      </c>
      <c r="C18" s="163"/>
      <c r="D18" s="164">
        <v>664253</v>
      </c>
      <c r="E18" s="130">
        <v>189118</v>
      </c>
      <c r="F18" s="130">
        <v>853371</v>
      </c>
      <c r="G18" s="130"/>
      <c r="H18" s="130">
        <v>240057</v>
      </c>
      <c r="I18" s="130">
        <v>38421</v>
      </c>
      <c r="J18" s="130">
        <v>278478</v>
      </c>
      <c r="K18" s="130"/>
      <c r="L18" s="130">
        <v>692</v>
      </c>
      <c r="M18" s="130">
        <v>6</v>
      </c>
      <c r="N18" s="130">
        <v>698</v>
      </c>
      <c r="O18" s="130"/>
      <c r="P18" s="130">
        <v>0</v>
      </c>
      <c r="Q18" s="130">
        <v>5007</v>
      </c>
      <c r="R18" s="130">
        <v>5007</v>
      </c>
      <c r="S18" s="130"/>
      <c r="T18" s="130">
        <v>3676</v>
      </c>
      <c r="U18" s="130">
        <v>700</v>
      </c>
      <c r="V18" s="130">
        <v>4376</v>
      </c>
      <c r="W18" s="130"/>
      <c r="X18" s="130"/>
      <c r="Y18" s="130"/>
      <c r="Z18" s="130"/>
      <c r="AA18" s="130"/>
      <c r="AB18" s="130">
        <v>581211</v>
      </c>
      <c r="AC18" s="130">
        <v>641721</v>
      </c>
      <c r="AD18" s="165">
        <v>1222932</v>
      </c>
      <c r="AE18" s="130"/>
      <c r="AF18" s="130">
        <v>1489889</v>
      </c>
      <c r="AG18" s="130">
        <v>874973</v>
      </c>
      <c r="AH18" s="165">
        <v>2364862</v>
      </c>
    </row>
    <row r="19" spans="2:34" ht="15.75">
      <c r="B19" s="162">
        <v>2017</v>
      </c>
      <c r="C19" s="163"/>
      <c r="D19" s="164">
        <v>641985</v>
      </c>
      <c r="E19" s="130">
        <v>162518</v>
      </c>
      <c r="F19" s="130">
        <v>804503</v>
      </c>
      <c r="G19" s="130"/>
      <c r="H19" s="130">
        <v>235543</v>
      </c>
      <c r="I19" s="130">
        <v>32414</v>
      </c>
      <c r="J19" s="130">
        <v>267957</v>
      </c>
      <c r="K19" s="130"/>
      <c r="L19" s="130"/>
      <c r="M19" s="130"/>
      <c r="N19" s="130"/>
      <c r="O19" s="130"/>
      <c r="P19" s="130">
        <v>0</v>
      </c>
      <c r="Q19" s="130">
        <v>5007</v>
      </c>
      <c r="R19" s="130">
        <v>5007</v>
      </c>
      <c r="S19" s="130"/>
      <c r="T19" s="130">
        <v>3447</v>
      </c>
      <c r="U19" s="130">
        <v>528</v>
      </c>
      <c r="V19" s="130">
        <v>3975</v>
      </c>
      <c r="W19" s="130"/>
      <c r="X19" s="130"/>
      <c r="Y19" s="130"/>
      <c r="Z19" s="130"/>
      <c r="AA19" s="130"/>
      <c r="AB19" s="130">
        <v>0</v>
      </c>
      <c r="AC19" s="130">
        <v>617382</v>
      </c>
      <c r="AD19" s="165">
        <v>617382</v>
      </c>
      <c r="AE19" s="130"/>
      <c r="AF19" s="130">
        <v>880975</v>
      </c>
      <c r="AG19" s="130">
        <v>817849</v>
      </c>
      <c r="AH19" s="165">
        <v>1698824</v>
      </c>
    </row>
    <row r="20" spans="2:34" ht="15.75">
      <c r="B20" s="162">
        <v>2018</v>
      </c>
      <c r="C20" s="163"/>
      <c r="D20" s="164">
        <v>632381</v>
      </c>
      <c r="E20" s="130">
        <v>137947</v>
      </c>
      <c r="F20" s="130">
        <v>770328</v>
      </c>
      <c r="G20" s="130"/>
      <c r="H20" s="130">
        <v>217330</v>
      </c>
      <c r="I20" s="130">
        <v>26656</v>
      </c>
      <c r="J20" s="130">
        <v>243986</v>
      </c>
      <c r="K20" s="130"/>
      <c r="L20" s="130"/>
      <c r="M20" s="130"/>
      <c r="N20" s="130"/>
      <c r="O20" s="130"/>
      <c r="P20" s="130">
        <v>0</v>
      </c>
      <c r="Q20" s="130">
        <v>5007</v>
      </c>
      <c r="R20" s="130">
        <v>5007</v>
      </c>
      <c r="S20" s="130"/>
      <c r="T20" s="130">
        <v>3218</v>
      </c>
      <c r="U20" s="130">
        <v>364</v>
      </c>
      <c r="V20" s="130">
        <v>3582</v>
      </c>
      <c r="W20" s="130"/>
      <c r="X20" s="130"/>
      <c r="Y20" s="130"/>
      <c r="Z20" s="130"/>
      <c r="AA20" s="130"/>
      <c r="AB20" s="130">
        <v>0</v>
      </c>
      <c r="AC20" s="130">
        <v>617382</v>
      </c>
      <c r="AD20" s="165">
        <v>617382</v>
      </c>
      <c r="AE20" s="130"/>
      <c r="AF20" s="130">
        <v>852929</v>
      </c>
      <c r="AG20" s="130">
        <v>787356</v>
      </c>
      <c r="AH20" s="165">
        <v>1640285</v>
      </c>
    </row>
    <row r="21" spans="2:34" ht="15.75">
      <c r="B21" s="162">
        <v>2019</v>
      </c>
      <c r="C21" s="163"/>
      <c r="D21" s="164">
        <v>660734</v>
      </c>
      <c r="E21" s="130">
        <v>118277</v>
      </c>
      <c r="F21" s="130">
        <v>779011</v>
      </c>
      <c r="G21" s="130"/>
      <c r="H21" s="130">
        <v>175814</v>
      </c>
      <c r="I21" s="130">
        <v>21774</v>
      </c>
      <c r="J21" s="130">
        <v>197588</v>
      </c>
      <c r="K21" s="130"/>
      <c r="L21" s="130"/>
      <c r="M21" s="130"/>
      <c r="N21" s="130"/>
      <c r="O21" s="130"/>
      <c r="P21" s="130">
        <v>0</v>
      </c>
      <c r="Q21" s="130">
        <v>5007</v>
      </c>
      <c r="R21" s="130">
        <v>5007</v>
      </c>
      <c r="S21" s="130"/>
      <c r="T21" s="130">
        <v>3218</v>
      </c>
      <c r="U21" s="130">
        <v>202</v>
      </c>
      <c r="V21" s="130">
        <v>3420</v>
      </c>
      <c r="W21" s="130"/>
      <c r="X21" s="130"/>
      <c r="Y21" s="130"/>
      <c r="Z21" s="130"/>
      <c r="AA21" s="130"/>
      <c r="AB21" s="130">
        <v>1000000</v>
      </c>
      <c r="AC21" s="130">
        <v>581757</v>
      </c>
      <c r="AD21" s="165">
        <v>1581757</v>
      </c>
      <c r="AE21" s="130"/>
      <c r="AF21" s="130">
        <v>1839766</v>
      </c>
      <c r="AG21" s="130">
        <v>727017</v>
      </c>
      <c r="AH21" s="165">
        <v>2566783</v>
      </c>
    </row>
    <row r="22" spans="2:34" ht="15.75">
      <c r="B22" s="162">
        <v>2020</v>
      </c>
      <c r="C22" s="163"/>
      <c r="D22" s="164">
        <v>326563</v>
      </c>
      <c r="E22" s="130">
        <v>85538</v>
      </c>
      <c r="F22" s="130">
        <v>412101</v>
      </c>
      <c r="G22" s="130"/>
      <c r="H22" s="130">
        <v>165445</v>
      </c>
      <c r="I22" s="130">
        <v>18306</v>
      </c>
      <c r="J22" s="130">
        <v>183751</v>
      </c>
      <c r="K22" s="130"/>
      <c r="L22" s="130"/>
      <c r="M22" s="130"/>
      <c r="N22" s="130"/>
      <c r="O22" s="130"/>
      <c r="P22" s="130">
        <v>0</v>
      </c>
      <c r="Q22" s="130">
        <v>5007</v>
      </c>
      <c r="R22" s="130">
        <v>5007</v>
      </c>
      <c r="S22" s="130"/>
      <c r="T22" s="130">
        <v>1609</v>
      </c>
      <c r="U22" s="130">
        <v>40</v>
      </c>
      <c r="V22" s="130">
        <v>1649</v>
      </c>
      <c r="W22" s="130"/>
      <c r="X22" s="130"/>
      <c r="Y22" s="130"/>
      <c r="Z22" s="130"/>
      <c r="AA22" s="130"/>
      <c r="AB22" s="130">
        <v>0</v>
      </c>
      <c r="AC22" s="130">
        <v>546132</v>
      </c>
      <c r="AD22" s="165">
        <v>546132</v>
      </c>
      <c r="AE22" s="130"/>
      <c r="AF22" s="130">
        <v>493617</v>
      </c>
      <c r="AG22" s="130">
        <v>655023</v>
      </c>
      <c r="AH22" s="165">
        <v>1148640</v>
      </c>
    </row>
    <row r="23" spans="2:34" ht="15.75">
      <c r="B23" s="162">
        <v>2021</v>
      </c>
      <c r="C23" s="163"/>
      <c r="D23" s="164">
        <v>342469</v>
      </c>
      <c r="E23" s="130">
        <v>73394</v>
      </c>
      <c r="F23" s="130">
        <v>415863</v>
      </c>
      <c r="G23" s="130"/>
      <c r="H23" s="130">
        <v>164139</v>
      </c>
      <c r="I23" s="130">
        <v>14875</v>
      </c>
      <c r="J23" s="130">
        <v>179014</v>
      </c>
      <c r="K23" s="130"/>
      <c r="L23" s="130"/>
      <c r="M23" s="130"/>
      <c r="N23" s="130"/>
      <c r="O23" s="130"/>
      <c r="P23" s="130">
        <v>0</v>
      </c>
      <c r="Q23" s="130">
        <v>5007</v>
      </c>
      <c r="R23" s="130">
        <v>5007</v>
      </c>
      <c r="S23" s="130"/>
      <c r="T23" s="130"/>
      <c r="U23" s="130"/>
      <c r="V23" s="130"/>
      <c r="W23" s="130"/>
      <c r="X23" s="130"/>
      <c r="Y23" s="130"/>
      <c r="Z23" s="130"/>
      <c r="AA23" s="130"/>
      <c r="AB23" s="130">
        <v>0</v>
      </c>
      <c r="AC23" s="130">
        <v>546132</v>
      </c>
      <c r="AD23" s="165">
        <v>546132</v>
      </c>
      <c r="AE23" s="130"/>
      <c r="AF23" s="130">
        <v>506608</v>
      </c>
      <c r="AG23" s="130">
        <v>639408</v>
      </c>
      <c r="AH23" s="165">
        <v>1146016</v>
      </c>
    </row>
    <row r="24" spans="2:34" ht="15.75">
      <c r="B24" s="162">
        <v>2022</v>
      </c>
      <c r="C24" s="163"/>
      <c r="D24" s="164">
        <v>433925</v>
      </c>
      <c r="E24" s="130">
        <v>61179</v>
      </c>
      <c r="F24" s="130">
        <v>495104</v>
      </c>
      <c r="G24" s="130"/>
      <c r="H24" s="130">
        <v>129498</v>
      </c>
      <c r="I24" s="130">
        <v>11768</v>
      </c>
      <c r="J24" s="130">
        <v>141266</v>
      </c>
      <c r="K24" s="130"/>
      <c r="L24" s="130"/>
      <c r="M24" s="130"/>
      <c r="N24" s="130"/>
      <c r="O24" s="130"/>
      <c r="P24" s="130">
        <v>0</v>
      </c>
      <c r="Q24" s="130">
        <v>5007</v>
      </c>
      <c r="R24" s="130">
        <v>5007</v>
      </c>
      <c r="S24" s="130"/>
      <c r="T24" s="130"/>
      <c r="U24" s="130"/>
      <c r="V24" s="130"/>
      <c r="W24" s="130"/>
      <c r="X24" s="130"/>
      <c r="Y24" s="130"/>
      <c r="Z24" s="130"/>
      <c r="AA24" s="130"/>
      <c r="AB24" s="130">
        <v>400000</v>
      </c>
      <c r="AC24" s="130">
        <v>536900</v>
      </c>
      <c r="AD24" s="165">
        <v>936900</v>
      </c>
      <c r="AE24" s="130"/>
      <c r="AF24" s="130">
        <v>963423</v>
      </c>
      <c r="AG24" s="130">
        <v>614854</v>
      </c>
      <c r="AH24" s="165">
        <v>1578277</v>
      </c>
    </row>
    <row r="25" spans="2:34" ht="15.75">
      <c r="B25" s="162">
        <v>2023</v>
      </c>
      <c r="C25" s="163"/>
      <c r="D25" s="164">
        <v>424527</v>
      </c>
      <c r="E25" s="130">
        <v>47995</v>
      </c>
      <c r="F25" s="130">
        <v>472522</v>
      </c>
      <c r="G25" s="130"/>
      <c r="H25" s="130">
        <v>123746</v>
      </c>
      <c r="I25" s="130">
        <v>9379</v>
      </c>
      <c r="J25" s="130">
        <v>133125</v>
      </c>
      <c r="K25" s="130"/>
      <c r="L25" s="130"/>
      <c r="M25" s="130"/>
      <c r="N25" s="130"/>
      <c r="O25" s="130"/>
      <c r="P25" s="130">
        <v>0</v>
      </c>
      <c r="Q25" s="130">
        <v>5007</v>
      </c>
      <c r="R25" s="130">
        <v>5007</v>
      </c>
      <c r="S25" s="130"/>
      <c r="T25" s="130"/>
      <c r="U25" s="130"/>
      <c r="V25" s="130"/>
      <c r="W25" s="130"/>
      <c r="X25" s="130"/>
      <c r="Y25" s="130"/>
      <c r="Z25" s="130"/>
      <c r="AA25" s="130"/>
      <c r="AB25" s="130">
        <v>0</v>
      </c>
      <c r="AC25" s="130">
        <v>527669</v>
      </c>
      <c r="AD25" s="165">
        <v>527669</v>
      </c>
      <c r="AE25" s="130"/>
      <c r="AF25" s="130">
        <v>548273</v>
      </c>
      <c r="AG25" s="130">
        <v>590050</v>
      </c>
      <c r="AH25" s="165">
        <v>1138323</v>
      </c>
    </row>
    <row r="26" spans="2:34" ht="15.75">
      <c r="B26" s="162">
        <v>2024</v>
      </c>
      <c r="C26" s="163"/>
      <c r="D26" s="164">
        <v>251214</v>
      </c>
      <c r="E26" s="130">
        <v>36704</v>
      </c>
      <c r="F26" s="130">
        <v>287918</v>
      </c>
      <c r="G26" s="130"/>
      <c r="H26" s="130">
        <v>94417</v>
      </c>
      <c r="I26" s="130">
        <v>7207</v>
      </c>
      <c r="J26" s="130">
        <v>101624</v>
      </c>
      <c r="K26" s="130"/>
      <c r="L26" s="130"/>
      <c r="M26" s="130"/>
      <c r="N26" s="130"/>
      <c r="O26" s="130"/>
      <c r="P26" s="130">
        <v>0</v>
      </c>
      <c r="Q26" s="130">
        <v>5007</v>
      </c>
      <c r="R26" s="130">
        <v>5007</v>
      </c>
      <c r="S26" s="130"/>
      <c r="T26" s="130"/>
      <c r="U26" s="130"/>
      <c r="V26" s="130"/>
      <c r="W26" s="130"/>
      <c r="X26" s="130"/>
      <c r="Y26" s="130"/>
      <c r="Z26" s="130"/>
      <c r="AA26" s="130"/>
      <c r="AB26" s="130">
        <v>0</v>
      </c>
      <c r="AC26" s="130">
        <v>527669</v>
      </c>
      <c r="AD26" s="165">
        <v>527669</v>
      </c>
      <c r="AE26" s="130"/>
      <c r="AF26" s="130">
        <v>345631</v>
      </c>
      <c r="AG26" s="130">
        <v>576587</v>
      </c>
      <c r="AH26" s="165">
        <v>922218</v>
      </c>
    </row>
    <row r="27" spans="2:34" ht="15.75">
      <c r="B27" s="162">
        <v>2025</v>
      </c>
      <c r="C27" s="163"/>
      <c r="D27" s="164">
        <v>212095</v>
      </c>
      <c r="E27" s="130">
        <v>29164</v>
      </c>
      <c r="F27" s="130">
        <v>241259</v>
      </c>
      <c r="G27" s="130"/>
      <c r="H27" s="130">
        <v>73915</v>
      </c>
      <c r="I27" s="130">
        <v>5493</v>
      </c>
      <c r="J27" s="130">
        <v>79408</v>
      </c>
      <c r="K27" s="130"/>
      <c r="L27" s="130"/>
      <c r="M27" s="130"/>
      <c r="N27" s="130"/>
      <c r="O27" s="130"/>
      <c r="P27" s="130">
        <v>0</v>
      </c>
      <c r="Q27" s="130">
        <v>5007</v>
      </c>
      <c r="R27" s="130">
        <v>5007</v>
      </c>
      <c r="S27" s="130"/>
      <c r="T27" s="130"/>
      <c r="U27" s="130"/>
      <c r="V27" s="130"/>
      <c r="W27" s="130"/>
      <c r="X27" s="130"/>
      <c r="Y27" s="130"/>
      <c r="Z27" s="130"/>
      <c r="AA27" s="130"/>
      <c r="AB27" s="130">
        <v>2250000</v>
      </c>
      <c r="AC27" s="130">
        <v>527669</v>
      </c>
      <c r="AD27" s="165">
        <v>2777669</v>
      </c>
      <c r="AE27" s="130"/>
      <c r="AF27" s="130">
        <v>2536010</v>
      </c>
      <c r="AG27" s="130">
        <v>567333</v>
      </c>
      <c r="AH27" s="165">
        <v>3103343</v>
      </c>
    </row>
    <row r="28" spans="2:34" ht="15.75">
      <c r="B28" s="162">
        <v>2026</v>
      </c>
      <c r="C28" s="163"/>
      <c r="D28" s="164">
        <v>139154</v>
      </c>
      <c r="E28" s="130">
        <v>23251</v>
      </c>
      <c r="F28" s="130">
        <v>162405</v>
      </c>
      <c r="G28" s="130"/>
      <c r="H28" s="130">
        <v>45354</v>
      </c>
      <c r="I28" s="130">
        <v>4214</v>
      </c>
      <c r="J28" s="130">
        <v>49568</v>
      </c>
      <c r="K28" s="130"/>
      <c r="L28" s="130"/>
      <c r="M28" s="130"/>
      <c r="N28" s="130"/>
      <c r="O28" s="130"/>
      <c r="P28" s="130">
        <v>0</v>
      </c>
      <c r="Q28" s="130">
        <v>5007</v>
      </c>
      <c r="R28" s="130">
        <v>5007</v>
      </c>
      <c r="S28" s="130"/>
      <c r="T28" s="130"/>
      <c r="U28" s="130"/>
      <c r="V28" s="130"/>
      <c r="W28" s="130"/>
      <c r="X28" s="130"/>
      <c r="Y28" s="130"/>
      <c r="Z28" s="130"/>
      <c r="AA28" s="130"/>
      <c r="AB28" s="130">
        <v>0</v>
      </c>
      <c r="AC28" s="130">
        <v>362294</v>
      </c>
      <c r="AD28" s="165">
        <v>362294</v>
      </c>
      <c r="AE28" s="130"/>
      <c r="AF28" s="130">
        <v>184508</v>
      </c>
      <c r="AG28" s="130">
        <v>394766</v>
      </c>
      <c r="AH28" s="165">
        <v>579274</v>
      </c>
    </row>
    <row r="29" spans="2:34" ht="15.75">
      <c r="B29" s="162">
        <v>2027</v>
      </c>
      <c r="C29" s="163"/>
      <c r="D29" s="164">
        <v>176439</v>
      </c>
      <c r="E29" s="130">
        <v>18701</v>
      </c>
      <c r="F29" s="130">
        <v>195140</v>
      </c>
      <c r="G29" s="130"/>
      <c r="H29" s="130">
        <v>40517</v>
      </c>
      <c r="I29" s="130">
        <v>3431</v>
      </c>
      <c r="J29" s="130">
        <v>43948</v>
      </c>
      <c r="K29" s="130"/>
      <c r="L29" s="130"/>
      <c r="M29" s="130"/>
      <c r="N29" s="130"/>
      <c r="O29" s="130"/>
      <c r="P29" s="130">
        <v>0</v>
      </c>
      <c r="Q29" s="130">
        <v>5007</v>
      </c>
      <c r="R29" s="130">
        <v>5007</v>
      </c>
      <c r="S29" s="130"/>
      <c r="T29" s="130"/>
      <c r="U29" s="130"/>
      <c r="V29" s="130"/>
      <c r="W29" s="130"/>
      <c r="X29" s="130"/>
      <c r="Y29" s="130"/>
      <c r="Z29" s="130"/>
      <c r="AA29" s="130"/>
      <c r="AB29" s="130">
        <v>53674</v>
      </c>
      <c r="AC29" s="130">
        <v>360952</v>
      </c>
      <c r="AD29" s="165">
        <v>414626</v>
      </c>
      <c r="AE29" s="130"/>
      <c r="AF29" s="130">
        <v>270630</v>
      </c>
      <c r="AG29" s="130">
        <v>388091</v>
      </c>
      <c r="AH29" s="165">
        <v>658721</v>
      </c>
    </row>
    <row r="30" spans="2:34" ht="15.75">
      <c r="B30" s="162">
        <v>2028</v>
      </c>
      <c r="C30" s="163"/>
      <c r="D30" s="164">
        <v>288045</v>
      </c>
      <c r="E30" s="130">
        <v>12081</v>
      </c>
      <c r="F30" s="130">
        <v>300126</v>
      </c>
      <c r="G30" s="130"/>
      <c r="H30" s="130">
        <v>40203</v>
      </c>
      <c r="I30" s="130">
        <v>2723</v>
      </c>
      <c r="J30" s="130">
        <v>42926</v>
      </c>
      <c r="K30" s="130"/>
      <c r="L30" s="130"/>
      <c r="M30" s="130"/>
      <c r="N30" s="130"/>
      <c r="O30" s="130"/>
      <c r="P30" s="130">
        <v>0</v>
      </c>
      <c r="Q30" s="130">
        <v>5007</v>
      </c>
      <c r="R30" s="130">
        <v>5007</v>
      </c>
      <c r="S30" s="130"/>
      <c r="T30" s="130"/>
      <c r="U30" s="130"/>
      <c r="V30" s="130"/>
      <c r="W30" s="130"/>
      <c r="X30" s="130"/>
      <c r="Y30" s="130"/>
      <c r="Z30" s="130"/>
      <c r="AA30" s="130"/>
      <c r="AB30" s="130">
        <v>0</v>
      </c>
      <c r="AC30" s="130">
        <v>359560</v>
      </c>
      <c r="AD30" s="165">
        <v>359560</v>
      </c>
      <c r="AE30" s="130"/>
      <c r="AF30" s="130">
        <v>328248</v>
      </c>
      <c r="AG30" s="130">
        <v>379371</v>
      </c>
      <c r="AH30" s="165">
        <v>707619</v>
      </c>
    </row>
    <row r="31" spans="1:34" ht="15.75">
      <c r="A31" s="437"/>
      <c r="B31" s="162">
        <v>2029</v>
      </c>
      <c r="C31" s="163"/>
      <c r="D31" s="164">
        <v>136277</v>
      </c>
      <c r="E31" s="130">
        <v>5478</v>
      </c>
      <c r="F31" s="130">
        <v>141755</v>
      </c>
      <c r="G31" s="130"/>
      <c r="H31" s="130">
        <v>33598</v>
      </c>
      <c r="I31" s="130">
        <v>2058</v>
      </c>
      <c r="J31" s="130">
        <v>35656</v>
      </c>
      <c r="K31" s="130"/>
      <c r="L31" s="130"/>
      <c r="M31" s="130"/>
      <c r="N31" s="130"/>
      <c r="O31" s="130"/>
      <c r="P31" s="130">
        <v>0</v>
      </c>
      <c r="Q31" s="130">
        <v>5007</v>
      </c>
      <c r="R31" s="130">
        <v>5007</v>
      </c>
      <c r="S31" s="130"/>
      <c r="T31" s="130"/>
      <c r="U31" s="130"/>
      <c r="V31" s="130"/>
      <c r="W31" s="130"/>
      <c r="X31" s="130"/>
      <c r="Y31" s="130"/>
      <c r="Z31" s="130"/>
      <c r="AA31" s="130"/>
      <c r="AB31" s="130">
        <v>0</v>
      </c>
      <c r="AC31" s="130">
        <v>359560</v>
      </c>
      <c r="AD31" s="165">
        <v>359560</v>
      </c>
      <c r="AE31" s="130"/>
      <c r="AF31" s="130">
        <v>169875</v>
      </c>
      <c r="AG31" s="130">
        <v>372103</v>
      </c>
      <c r="AH31" s="165">
        <v>541978</v>
      </c>
    </row>
    <row r="32" spans="1:34" ht="15.75">
      <c r="A32" s="437"/>
      <c r="B32" s="162">
        <v>2030</v>
      </c>
      <c r="C32" s="163"/>
      <c r="D32" s="164">
        <v>75676</v>
      </c>
      <c r="E32" s="130">
        <v>2051</v>
      </c>
      <c r="F32" s="130">
        <v>77727</v>
      </c>
      <c r="G32" s="130"/>
      <c r="H32" s="130">
        <v>27881</v>
      </c>
      <c r="I32" s="130">
        <v>1568</v>
      </c>
      <c r="J32" s="130">
        <v>29449</v>
      </c>
      <c r="K32" s="130"/>
      <c r="L32" s="130"/>
      <c r="M32" s="130"/>
      <c r="N32" s="130"/>
      <c r="O32" s="130"/>
      <c r="P32" s="130">
        <v>0</v>
      </c>
      <c r="Q32" s="130">
        <v>5007</v>
      </c>
      <c r="R32" s="130">
        <v>5007</v>
      </c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>
        <v>359560</v>
      </c>
      <c r="AD32" s="165">
        <v>359560</v>
      </c>
      <c r="AE32" s="130"/>
      <c r="AF32" s="130">
        <v>103557</v>
      </c>
      <c r="AG32" s="130">
        <v>368186</v>
      </c>
      <c r="AH32" s="165">
        <v>471743</v>
      </c>
    </row>
    <row r="33" spans="2:34" ht="15.75">
      <c r="B33" s="162">
        <v>2031</v>
      </c>
      <c r="C33" s="163"/>
      <c r="D33" s="164">
        <v>11094</v>
      </c>
      <c r="E33" s="130">
        <v>395</v>
      </c>
      <c r="F33" s="130">
        <v>11489</v>
      </c>
      <c r="G33" s="130"/>
      <c r="H33" s="130">
        <v>24744</v>
      </c>
      <c r="I33" s="130">
        <v>1248</v>
      </c>
      <c r="J33" s="130">
        <v>25992</v>
      </c>
      <c r="K33" s="130"/>
      <c r="L33" s="130"/>
      <c r="M33" s="130"/>
      <c r="N33" s="130"/>
      <c r="O33" s="130"/>
      <c r="P33" s="130">
        <v>133511</v>
      </c>
      <c r="Q33" s="130">
        <v>5007</v>
      </c>
      <c r="R33" s="130">
        <v>138518</v>
      </c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>
        <v>359560</v>
      </c>
      <c r="AD33" s="165">
        <v>359560</v>
      </c>
      <c r="AE33" s="130"/>
      <c r="AF33" s="130">
        <v>169349</v>
      </c>
      <c r="AG33" s="130">
        <v>366210</v>
      </c>
      <c r="AH33" s="165">
        <v>535559</v>
      </c>
    </row>
    <row r="34" spans="2:34" ht="15.75">
      <c r="B34" s="162">
        <v>2032</v>
      </c>
      <c r="C34" s="163"/>
      <c r="D34" s="164">
        <v>2904</v>
      </c>
      <c r="E34" s="130">
        <v>157</v>
      </c>
      <c r="F34" s="130">
        <v>3061</v>
      </c>
      <c r="G34" s="130"/>
      <c r="H34" s="130">
        <v>20949</v>
      </c>
      <c r="I34" s="130">
        <v>987</v>
      </c>
      <c r="J34" s="130">
        <v>21936</v>
      </c>
      <c r="K34" s="130"/>
      <c r="L34" s="130"/>
      <c r="M34" s="130"/>
      <c r="N34" s="130"/>
      <c r="O34" s="130"/>
      <c r="P34" s="130">
        <v>0</v>
      </c>
      <c r="Q34" s="130">
        <v>0</v>
      </c>
      <c r="R34" s="130">
        <v>0</v>
      </c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>
        <v>359560</v>
      </c>
      <c r="AD34" s="165">
        <v>359560</v>
      </c>
      <c r="AE34" s="130"/>
      <c r="AF34" s="130">
        <v>23853</v>
      </c>
      <c r="AG34" s="130">
        <v>360704</v>
      </c>
      <c r="AH34" s="165">
        <v>384557</v>
      </c>
    </row>
    <row r="35" spans="2:34" ht="15.75">
      <c r="B35" s="162">
        <v>2033</v>
      </c>
      <c r="C35" s="163"/>
      <c r="D35" s="164">
        <v>2904</v>
      </c>
      <c r="E35" s="130">
        <v>77</v>
      </c>
      <c r="F35" s="130">
        <v>2981</v>
      </c>
      <c r="G35" s="130"/>
      <c r="H35" s="130">
        <v>20133</v>
      </c>
      <c r="I35" s="130">
        <v>768</v>
      </c>
      <c r="J35" s="130">
        <v>20901</v>
      </c>
      <c r="K35" s="130"/>
      <c r="L35" s="130"/>
      <c r="M35" s="130"/>
      <c r="N35" s="130"/>
      <c r="O35" s="130"/>
      <c r="P35" s="130">
        <v>0</v>
      </c>
      <c r="Q35" s="130">
        <v>0</v>
      </c>
      <c r="R35" s="130">
        <v>0</v>
      </c>
      <c r="S35" s="130"/>
      <c r="T35" s="130"/>
      <c r="U35" s="130"/>
      <c r="V35" s="130"/>
      <c r="W35" s="130"/>
      <c r="X35" s="130"/>
      <c r="Y35" s="130"/>
      <c r="Z35" s="130"/>
      <c r="AA35" s="130"/>
      <c r="AB35" s="130">
        <v>2245439</v>
      </c>
      <c r="AC35" s="130">
        <v>359560</v>
      </c>
      <c r="AD35" s="165">
        <v>2604999</v>
      </c>
      <c r="AE35" s="130"/>
      <c r="AF35" s="130">
        <v>2268476</v>
      </c>
      <c r="AG35" s="130">
        <v>360405</v>
      </c>
      <c r="AH35" s="165">
        <v>2628881</v>
      </c>
    </row>
    <row r="36" spans="2:34" ht="15.75">
      <c r="B36" s="162">
        <v>2034</v>
      </c>
      <c r="C36" s="163"/>
      <c r="D36" s="164">
        <v>437</v>
      </c>
      <c r="E36" s="130">
        <v>13</v>
      </c>
      <c r="F36" s="130">
        <v>450</v>
      </c>
      <c r="G36" s="130"/>
      <c r="H36" s="130">
        <v>19285</v>
      </c>
      <c r="I36" s="130">
        <v>559</v>
      </c>
      <c r="J36" s="130">
        <v>19844</v>
      </c>
      <c r="K36" s="130"/>
      <c r="L36" s="130"/>
      <c r="M36" s="130"/>
      <c r="N36" s="130"/>
      <c r="O36" s="130"/>
      <c r="P36" s="130">
        <v>0</v>
      </c>
      <c r="Q36" s="130">
        <v>0</v>
      </c>
      <c r="R36" s="130">
        <v>0</v>
      </c>
      <c r="S36" s="130"/>
      <c r="T36" s="130"/>
      <c r="U36" s="130"/>
      <c r="V36" s="130"/>
      <c r="W36" s="130"/>
      <c r="X36" s="130"/>
      <c r="Y36" s="130"/>
      <c r="Z36" s="130"/>
      <c r="AA36" s="130"/>
      <c r="AB36" s="130">
        <v>0</v>
      </c>
      <c r="AC36" s="130">
        <v>163084</v>
      </c>
      <c r="AD36" s="165">
        <v>163084</v>
      </c>
      <c r="AE36" s="130"/>
      <c r="AF36" s="130">
        <v>19722</v>
      </c>
      <c r="AG36" s="130">
        <v>163656</v>
      </c>
      <c r="AH36" s="165">
        <v>183378</v>
      </c>
    </row>
    <row r="37" spans="2:34" ht="15.75">
      <c r="B37" s="162">
        <v>2035</v>
      </c>
      <c r="C37" s="163"/>
      <c r="D37" s="164">
        <v>187</v>
      </c>
      <c r="E37" s="130">
        <v>4</v>
      </c>
      <c r="F37" s="130">
        <v>191</v>
      </c>
      <c r="G37" s="130"/>
      <c r="H37" s="130">
        <v>14077</v>
      </c>
      <c r="I37" s="130">
        <v>363</v>
      </c>
      <c r="J37" s="130">
        <v>14440</v>
      </c>
      <c r="K37" s="130"/>
      <c r="L37" s="130"/>
      <c r="M37" s="130"/>
      <c r="N37" s="130"/>
      <c r="O37" s="130"/>
      <c r="P37" s="130">
        <v>0</v>
      </c>
      <c r="Q37" s="130">
        <v>0</v>
      </c>
      <c r="R37" s="130">
        <v>0</v>
      </c>
      <c r="S37" s="130"/>
      <c r="T37" s="130"/>
      <c r="U37" s="130"/>
      <c r="V37" s="130"/>
      <c r="W37" s="130"/>
      <c r="X37" s="130"/>
      <c r="Y37" s="130"/>
      <c r="Z37" s="130"/>
      <c r="AA37" s="130"/>
      <c r="AB37" s="130">
        <v>400556</v>
      </c>
      <c r="AC37" s="130">
        <v>149966</v>
      </c>
      <c r="AD37" s="165">
        <v>550522</v>
      </c>
      <c r="AE37" s="130"/>
      <c r="AF37" s="130">
        <v>414820</v>
      </c>
      <c r="AG37" s="130">
        <v>150333</v>
      </c>
      <c r="AH37" s="165">
        <v>565153</v>
      </c>
    </row>
    <row r="38" spans="1:34" ht="15.75">
      <c r="A38" s="468"/>
      <c r="B38" s="162">
        <v>2036</v>
      </c>
      <c r="C38" s="163"/>
      <c r="D38" s="164">
        <v>0</v>
      </c>
      <c r="E38" s="130">
        <v>0</v>
      </c>
      <c r="F38" s="130">
        <v>0</v>
      </c>
      <c r="G38" s="130"/>
      <c r="H38" s="130">
        <v>10108</v>
      </c>
      <c r="I38" s="130">
        <v>253</v>
      </c>
      <c r="J38" s="130">
        <v>10361</v>
      </c>
      <c r="K38" s="130"/>
      <c r="L38" s="130"/>
      <c r="M38" s="130"/>
      <c r="N38" s="130"/>
      <c r="O38" s="130"/>
      <c r="P38" s="130">
        <v>0</v>
      </c>
      <c r="Q38" s="130">
        <v>0</v>
      </c>
      <c r="R38" s="130">
        <v>0</v>
      </c>
      <c r="S38" s="130"/>
      <c r="T38" s="130"/>
      <c r="U38" s="130"/>
      <c r="V38" s="130"/>
      <c r="W38" s="130"/>
      <c r="X38" s="130"/>
      <c r="Y38" s="130"/>
      <c r="Z38" s="130"/>
      <c r="AA38" s="130"/>
      <c r="AB38" s="130">
        <v>400556</v>
      </c>
      <c r="AC38" s="130">
        <v>123730</v>
      </c>
      <c r="AD38" s="165">
        <v>524286</v>
      </c>
      <c r="AE38" s="130"/>
      <c r="AF38" s="130">
        <v>410664</v>
      </c>
      <c r="AG38" s="130">
        <v>123983</v>
      </c>
      <c r="AH38" s="165">
        <v>534647</v>
      </c>
    </row>
    <row r="39" spans="1:34" ht="15.75">
      <c r="A39" s="468"/>
      <c r="B39" s="162">
        <v>2037</v>
      </c>
      <c r="C39" s="163"/>
      <c r="D39" s="164">
        <v>0</v>
      </c>
      <c r="E39" s="130">
        <v>0</v>
      </c>
      <c r="F39" s="130">
        <v>0</v>
      </c>
      <c r="G39" s="130"/>
      <c r="H39" s="130">
        <v>8610</v>
      </c>
      <c r="I39" s="130">
        <v>174</v>
      </c>
      <c r="J39" s="130">
        <v>8784</v>
      </c>
      <c r="K39" s="130"/>
      <c r="L39" s="130"/>
      <c r="M39" s="130"/>
      <c r="N39" s="130"/>
      <c r="O39" s="130"/>
      <c r="P39" s="130">
        <v>0</v>
      </c>
      <c r="Q39" s="130">
        <v>0</v>
      </c>
      <c r="R39" s="130">
        <v>0</v>
      </c>
      <c r="S39" s="130"/>
      <c r="T39" s="130"/>
      <c r="U39" s="130"/>
      <c r="V39" s="130"/>
      <c r="W39" s="130"/>
      <c r="X39" s="130"/>
      <c r="Y39" s="130"/>
      <c r="Z39" s="130"/>
      <c r="AA39" s="130"/>
      <c r="AB39" s="130">
        <v>400556</v>
      </c>
      <c r="AC39" s="130">
        <v>97493</v>
      </c>
      <c r="AD39" s="165">
        <v>498049</v>
      </c>
      <c r="AE39" s="130"/>
      <c r="AF39" s="130">
        <v>409166</v>
      </c>
      <c r="AG39" s="130">
        <v>97667</v>
      </c>
      <c r="AH39" s="165">
        <v>506833</v>
      </c>
    </row>
    <row r="40" spans="2:34" ht="15.75">
      <c r="B40" s="162">
        <v>2038</v>
      </c>
      <c r="C40" s="163"/>
      <c r="D40" s="164">
        <v>0</v>
      </c>
      <c r="E40" s="130">
        <v>0</v>
      </c>
      <c r="F40" s="130">
        <v>0</v>
      </c>
      <c r="G40" s="130"/>
      <c r="H40" s="130">
        <v>8164</v>
      </c>
      <c r="I40" s="130">
        <v>109</v>
      </c>
      <c r="J40" s="130">
        <v>8273</v>
      </c>
      <c r="K40" s="130"/>
      <c r="L40" s="130"/>
      <c r="M40" s="130"/>
      <c r="N40" s="130"/>
      <c r="O40" s="130"/>
      <c r="P40" s="130">
        <v>0</v>
      </c>
      <c r="Q40" s="130">
        <v>0</v>
      </c>
      <c r="R40" s="130">
        <v>0</v>
      </c>
      <c r="S40" s="130"/>
      <c r="T40" s="130"/>
      <c r="U40" s="130"/>
      <c r="V40" s="130"/>
      <c r="W40" s="130"/>
      <c r="X40" s="130"/>
      <c r="Y40" s="130"/>
      <c r="Z40" s="130"/>
      <c r="AA40" s="130"/>
      <c r="AB40" s="130">
        <v>0</v>
      </c>
      <c r="AC40" s="130">
        <v>84375</v>
      </c>
      <c r="AD40" s="165">
        <v>84375</v>
      </c>
      <c r="AE40" s="130"/>
      <c r="AF40" s="130">
        <v>8164</v>
      </c>
      <c r="AG40" s="130">
        <v>84484</v>
      </c>
      <c r="AH40" s="165">
        <v>92648</v>
      </c>
    </row>
    <row r="41" spans="2:34" ht="15.75">
      <c r="B41" s="162">
        <v>2039</v>
      </c>
      <c r="C41" s="163"/>
      <c r="D41" s="164">
        <v>0</v>
      </c>
      <c r="E41" s="130">
        <v>0</v>
      </c>
      <c r="F41" s="130">
        <v>0</v>
      </c>
      <c r="G41" s="130"/>
      <c r="H41" s="130">
        <v>5553</v>
      </c>
      <c r="I41" s="130">
        <v>48</v>
      </c>
      <c r="J41" s="130">
        <v>5601</v>
      </c>
      <c r="K41" s="130"/>
      <c r="L41" s="130"/>
      <c r="M41" s="130"/>
      <c r="N41" s="130"/>
      <c r="O41" s="130"/>
      <c r="P41" s="130">
        <v>0</v>
      </c>
      <c r="Q41" s="130">
        <v>0</v>
      </c>
      <c r="R41" s="130">
        <v>0</v>
      </c>
      <c r="S41" s="130"/>
      <c r="T41" s="130"/>
      <c r="U41" s="130"/>
      <c r="V41" s="130"/>
      <c r="W41" s="130"/>
      <c r="X41" s="130"/>
      <c r="Y41" s="130"/>
      <c r="Z41" s="130"/>
      <c r="AA41" s="130"/>
      <c r="AB41" s="130">
        <v>0</v>
      </c>
      <c r="AC41" s="130">
        <v>84375</v>
      </c>
      <c r="AD41" s="165">
        <v>84375</v>
      </c>
      <c r="AE41" s="130"/>
      <c r="AF41" s="130">
        <v>5553</v>
      </c>
      <c r="AG41" s="130">
        <v>84423</v>
      </c>
      <c r="AH41" s="165">
        <v>89976</v>
      </c>
    </row>
    <row r="42" spans="2:34" ht="15.75">
      <c r="B42" s="162">
        <v>2040</v>
      </c>
      <c r="C42" s="163"/>
      <c r="D42" s="164">
        <v>0</v>
      </c>
      <c r="E42" s="130">
        <v>0</v>
      </c>
      <c r="F42" s="130">
        <v>0</v>
      </c>
      <c r="G42" s="130"/>
      <c r="H42" s="130">
        <v>2807</v>
      </c>
      <c r="I42" s="130">
        <v>16</v>
      </c>
      <c r="J42" s="130">
        <v>2823</v>
      </c>
      <c r="K42" s="130"/>
      <c r="L42" s="130"/>
      <c r="M42" s="130"/>
      <c r="N42" s="130"/>
      <c r="O42" s="130"/>
      <c r="P42" s="130">
        <v>0</v>
      </c>
      <c r="Q42" s="130">
        <v>0</v>
      </c>
      <c r="R42" s="130">
        <v>0</v>
      </c>
      <c r="S42" s="130"/>
      <c r="T42" s="130"/>
      <c r="U42" s="130"/>
      <c r="V42" s="130"/>
      <c r="W42" s="130"/>
      <c r="X42" s="130"/>
      <c r="Y42" s="130"/>
      <c r="Z42" s="130"/>
      <c r="AA42" s="130"/>
      <c r="AB42" s="130">
        <v>0</v>
      </c>
      <c r="AC42" s="130">
        <v>84375</v>
      </c>
      <c r="AD42" s="165">
        <v>84375</v>
      </c>
      <c r="AE42" s="130"/>
      <c r="AF42" s="130">
        <v>2807</v>
      </c>
      <c r="AG42" s="130">
        <v>84391</v>
      </c>
      <c r="AH42" s="165">
        <v>87198</v>
      </c>
    </row>
    <row r="43" spans="2:34" ht="15.75">
      <c r="B43" s="162">
        <v>2041</v>
      </c>
      <c r="C43" s="163"/>
      <c r="D43" s="164">
        <v>0</v>
      </c>
      <c r="E43" s="130">
        <v>0</v>
      </c>
      <c r="F43" s="130">
        <v>0</v>
      </c>
      <c r="G43" s="130"/>
      <c r="H43" s="130">
        <v>0</v>
      </c>
      <c r="I43" s="130">
        <v>0</v>
      </c>
      <c r="J43" s="130">
        <v>0</v>
      </c>
      <c r="K43" s="130"/>
      <c r="L43" s="130"/>
      <c r="M43" s="130"/>
      <c r="N43" s="130"/>
      <c r="O43" s="130"/>
      <c r="P43" s="130">
        <v>0</v>
      </c>
      <c r="Q43" s="130">
        <v>0</v>
      </c>
      <c r="R43" s="130">
        <v>0</v>
      </c>
      <c r="S43" s="130"/>
      <c r="T43" s="130"/>
      <c r="U43" s="130"/>
      <c r="V43" s="130"/>
      <c r="W43" s="130"/>
      <c r="X43" s="130"/>
      <c r="Y43" s="130"/>
      <c r="Z43" s="130"/>
      <c r="AA43" s="130"/>
      <c r="AB43" s="130">
        <v>0</v>
      </c>
      <c r="AC43" s="130">
        <v>84375</v>
      </c>
      <c r="AD43" s="165">
        <v>84375</v>
      </c>
      <c r="AE43" s="130"/>
      <c r="AF43" s="130">
        <v>0</v>
      </c>
      <c r="AG43" s="130">
        <v>84375</v>
      </c>
      <c r="AH43" s="165">
        <v>84375</v>
      </c>
    </row>
    <row r="44" spans="2:34" ht="15.75">
      <c r="B44" s="162">
        <v>2042</v>
      </c>
      <c r="C44" s="163"/>
      <c r="D44" s="164">
        <v>0</v>
      </c>
      <c r="E44" s="130">
        <v>0</v>
      </c>
      <c r="F44" s="130">
        <v>0</v>
      </c>
      <c r="G44" s="130"/>
      <c r="H44" s="130">
        <v>0</v>
      </c>
      <c r="I44" s="130">
        <v>0</v>
      </c>
      <c r="J44" s="130">
        <v>0</v>
      </c>
      <c r="K44" s="130"/>
      <c r="L44" s="130"/>
      <c r="M44" s="130"/>
      <c r="N44" s="130"/>
      <c r="O44" s="130"/>
      <c r="P44" s="130">
        <v>0</v>
      </c>
      <c r="Q44" s="130">
        <v>0</v>
      </c>
      <c r="R44" s="130">
        <v>0</v>
      </c>
      <c r="S44" s="130"/>
      <c r="T44" s="130"/>
      <c r="U44" s="130"/>
      <c r="V44" s="130"/>
      <c r="W44" s="130"/>
      <c r="X44" s="130"/>
      <c r="Y44" s="130"/>
      <c r="Z44" s="130"/>
      <c r="AA44" s="130"/>
      <c r="AB44" s="130">
        <v>0</v>
      </c>
      <c r="AC44" s="130">
        <v>84375</v>
      </c>
      <c r="AD44" s="165">
        <v>84375</v>
      </c>
      <c r="AE44" s="130"/>
      <c r="AF44" s="130">
        <v>0</v>
      </c>
      <c r="AG44" s="130">
        <v>84375</v>
      </c>
      <c r="AH44" s="165">
        <v>84375</v>
      </c>
    </row>
    <row r="45" spans="2:34" ht="15.75">
      <c r="B45" s="162">
        <v>2043</v>
      </c>
      <c r="C45" s="163"/>
      <c r="D45" s="164">
        <v>0</v>
      </c>
      <c r="E45" s="130">
        <v>0</v>
      </c>
      <c r="F45" s="130">
        <v>0</v>
      </c>
      <c r="G45" s="130"/>
      <c r="H45" s="130">
        <v>0</v>
      </c>
      <c r="I45" s="130">
        <v>0</v>
      </c>
      <c r="J45" s="130">
        <v>0</v>
      </c>
      <c r="K45" s="130"/>
      <c r="L45" s="130"/>
      <c r="M45" s="130"/>
      <c r="N45" s="130"/>
      <c r="O45" s="130"/>
      <c r="P45" s="130">
        <v>0</v>
      </c>
      <c r="Q45" s="130">
        <v>0</v>
      </c>
      <c r="R45" s="130">
        <v>0</v>
      </c>
      <c r="S45" s="130"/>
      <c r="T45" s="130"/>
      <c r="U45" s="130"/>
      <c r="V45" s="130"/>
      <c r="W45" s="130"/>
      <c r="X45" s="130"/>
      <c r="Y45" s="130"/>
      <c r="Z45" s="130"/>
      <c r="AA45" s="130"/>
      <c r="AB45" s="130">
        <v>0</v>
      </c>
      <c r="AC45" s="130">
        <v>84375</v>
      </c>
      <c r="AD45" s="165">
        <v>84375</v>
      </c>
      <c r="AE45" s="130"/>
      <c r="AF45" s="130">
        <v>0</v>
      </c>
      <c r="AG45" s="130">
        <v>84375</v>
      </c>
      <c r="AH45" s="165">
        <v>84375</v>
      </c>
    </row>
    <row r="46" spans="2:34" ht="15.75">
      <c r="B46" s="162">
        <v>2044</v>
      </c>
      <c r="C46" s="163"/>
      <c r="D46" s="164">
        <v>0</v>
      </c>
      <c r="E46" s="130">
        <v>0</v>
      </c>
      <c r="F46" s="130">
        <v>0</v>
      </c>
      <c r="G46" s="130"/>
      <c r="H46" s="130">
        <v>0</v>
      </c>
      <c r="I46" s="130">
        <v>0</v>
      </c>
      <c r="J46" s="130">
        <v>0</v>
      </c>
      <c r="K46" s="130"/>
      <c r="L46" s="130"/>
      <c r="M46" s="130"/>
      <c r="N46" s="130"/>
      <c r="O46" s="130"/>
      <c r="P46" s="130">
        <v>0</v>
      </c>
      <c r="Q46" s="130">
        <v>0</v>
      </c>
      <c r="R46" s="130">
        <v>0</v>
      </c>
      <c r="S46" s="130"/>
      <c r="T46" s="130"/>
      <c r="U46" s="130"/>
      <c r="V46" s="130"/>
      <c r="W46" s="130"/>
      <c r="X46" s="130"/>
      <c r="Y46" s="130"/>
      <c r="Z46" s="130"/>
      <c r="AA46" s="130"/>
      <c r="AB46" s="130">
        <v>0</v>
      </c>
      <c r="AC46" s="130">
        <v>84375</v>
      </c>
      <c r="AD46" s="165">
        <v>84375</v>
      </c>
      <c r="AE46" s="130"/>
      <c r="AF46" s="130">
        <v>0</v>
      </c>
      <c r="AG46" s="130">
        <v>84375</v>
      </c>
      <c r="AH46" s="165">
        <v>84375</v>
      </c>
    </row>
    <row r="47" spans="2:34" ht="15.75">
      <c r="B47" s="162">
        <v>2045</v>
      </c>
      <c r="C47" s="163"/>
      <c r="D47" s="164">
        <v>0</v>
      </c>
      <c r="E47" s="130">
        <v>0</v>
      </c>
      <c r="F47" s="130">
        <v>0</v>
      </c>
      <c r="G47" s="130"/>
      <c r="H47" s="130">
        <v>0</v>
      </c>
      <c r="I47" s="130">
        <v>0</v>
      </c>
      <c r="J47" s="130">
        <v>0</v>
      </c>
      <c r="K47" s="130"/>
      <c r="L47" s="130"/>
      <c r="M47" s="130"/>
      <c r="N47" s="130"/>
      <c r="O47" s="130"/>
      <c r="P47" s="130">
        <v>0</v>
      </c>
      <c r="Q47" s="130">
        <v>0</v>
      </c>
      <c r="R47" s="130">
        <v>0</v>
      </c>
      <c r="S47" s="130"/>
      <c r="T47" s="130"/>
      <c r="U47" s="130"/>
      <c r="V47" s="130"/>
      <c r="W47" s="130"/>
      <c r="X47" s="130"/>
      <c r="Y47" s="130"/>
      <c r="Z47" s="130"/>
      <c r="AA47" s="130"/>
      <c r="AB47" s="130">
        <v>0</v>
      </c>
      <c r="AC47" s="130">
        <v>84375</v>
      </c>
      <c r="AD47" s="165">
        <v>84375</v>
      </c>
      <c r="AE47" s="130"/>
      <c r="AF47" s="130">
        <v>0</v>
      </c>
      <c r="AG47" s="130">
        <v>84375</v>
      </c>
      <c r="AH47" s="165">
        <v>84375</v>
      </c>
    </row>
    <row r="48" spans="2:34" ht="15.75">
      <c r="B48" s="162">
        <v>2046</v>
      </c>
      <c r="C48" s="163"/>
      <c r="D48" s="164">
        <v>0</v>
      </c>
      <c r="E48" s="130">
        <v>0</v>
      </c>
      <c r="F48" s="130">
        <v>0</v>
      </c>
      <c r="G48" s="130"/>
      <c r="H48" s="130">
        <v>0</v>
      </c>
      <c r="I48" s="130">
        <v>0</v>
      </c>
      <c r="J48" s="130">
        <v>0</v>
      </c>
      <c r="K48" s="130"/>
      <c r="L48" s="130"/>
      <c r="M48" s="130"/>
      <c r="N48" s="130"/>
      <c r="O48" s="130"/>
      <c r="P48" s="130">
        <v>0</v>
      </c>
      <c r="Q48" s="130">
        <v>0</v>
      </c>
      <c r="R48" s="130">
        <v>0</v>
      </c>
      <c r="S48" s="130"/>
      <c r="T48" s="130"/>
      <c r="U48" s="130"/>
      <c r="V48" s="130"/>
      <c r="W48" s="130"/>
      <c r="X48" s="130"/>
      <c r="Y48" s="130"/>
      <c r="Z48" s="130"/>
      <c r="AA48" s="130"/>
      <c r="AB48" s="130">
        <v>0</v>
      </c>
      <c r="AC48" s="130">
        <v>84375</v>
      </c>
      <c r="AD48" s="165">
        <v>84375</v>
      </c>
      <c r="AE48" s="130"/>
      <c r="AF48" s="130">
        <v>0</v>
      </c>
      <c r="AG48" s="130">
        <v>84375</v>
      </c>
      <c r="AH48" s="165">
        <v>84375</v>
      </c>
    </row>
    <row r="49" spans="2:34" ht="15.75">
      <c r="B49" s="162">
        <v>2047</v>
      </c>
      <c r="C49" s="163"/>
      <c r="D49" s="164">
        <v>0</v>
      </c>
      <c r="E49" s="130">
        <v>0</v>
      </c>
      <c r="F49" s="130">
        <v>0</v>
      </c>
      <c r="G49" s="130"/>
      <c r="H49" s="130">
        <v>0</v>
      </c>
      <c r="I49" s="130">
        <v>0</v>
      </c>
      <c r="J49" s="130">
        <v>0</v>
      </c>
      <c r="K49" s="130"/>
      <c r="L49" s="130"/>
      <c r="M49" s="130"/>
      <c r="N49" s="130"/>
      <c r="O49" s="130"/>
      <c r="P49" s="130">
        <v>0</v>
      </c>
      <c r="Q49" s="130">
        <v>0</v>
      </c>
      <c r="R49" s="130">
        <v>0</v>
      </c>
      <c r="S49" s="130"/>
      <c r="T49" s="130"/>
      <c r="U49" s="130"/>
      <c r="V49" s="130"/>
      <c r="W49" s="130"/>
      <c r="X49" s="130"/>
      <c r="Y49" s="130"/>
      <c r="Z49" s="130"/>
      <c r="AA49" s="130"/>
      <c r="AB49" s="130">
        <v>0</v>
      </c>
      <c r="AC49" s="130">
        <v>84375</v>
      </c>
      <c r="AD49" s="165">
        <v>84375</v>
      </c>
      <c r="AE49" s="130"/>
      <c r="AF49" s="130">
        <v>0</v>
      </c>
      <c r="AG49" s="130">
        <v>84375</v>
      </c>
      <c r="AH49" s="165">
        <v>84375</v>
      </c>
    </row>
    <row r="50" spans="2:34" ht="15.75">
      <c r="B50" s="162">
        <v>2048</v>
      </c>
      <c r="C50" s="163"/>
      <c r="D50" s="164">
        <v>0</v>
      </c>
      <c r="E50" s="130">
        <v>0</v>
      </c>
      <c r="F50" s="130">
        <v>0</v>
      </c>
      <c r="G50" s="130"/>
      <c r="H50" s="130">
        <v>0</v>
      </c>
      <c r="I50" s="130">
        <v>0</v>
      </c>
      <c r="J50" s="130">
        <v>0</v>
      </c>
      <c r="K50" s="130"/>
      <c r="L50" s="130"/>
      <c r="M50" s="130"/>
      <c r="N50" s="130"/>
      <c r="O50" s="130"/>
      <c r="P50" s="130">
        <v>0</v>
      </c>
      <c r="Q50" s="130">
        <v>0</v>
      </c>
      <c r="R50" s="130">
        <v>0</v>
      </c>
      <c r="S50" s="130"/>
      <c r="T50" s="130"/>
      <c r="U50" s="130"/>
      <c r="V50" s="130"/>
      <c r="W50" s="130"/>
      <c r="X50" s="130"/>
      <c r="Y50" s="130"/>
      <c r="Z50" s="130"/>
      <c r="AA50" s="130"/>
      <c r="AB50" s="130">
        <v>0</v>
      </c>
      <c r="AC50" s="130">
        <v>84375</v>
      </c>
      <c r="AD50" s="165">
        <v>84375</v>
      </c>
      <c r="AE50" s="130"/>
      <c r="AF50" s="130">
        <v>0</v>
      </c>
      <c r="AG50" s="130">
        <v>84375</v>
      </c>
      <c r="AH50" s="165">
        <v>84375</v>
      </c>
    </row>
    <row r="51" spans="2:34" ht="15.75">
      <c r="B51" s="162">
        <v>2049</v>
      </c>
      <c r="C51" s="163"/>
      <c r="D51" s="164">
        <v>0</v>
      </c>
      <c r="E51" s="130">
        <v>0</v>
      </c>
      <c r="F51" s="130">
        <v>0</v>
      </c>
      <c r="G51" s="130"/>
      <c r="H51" s="130">
        <v>0</v>
      </c>
      <c r="I51" s="130">
        <v>0</v>
      </c>
      <c r="J51" s="130">
        <v>0</v>
      </c>
      <c r="K51" s="130"/>
      <c r="L51" s="130"/>
      <c r="M51" s="130"/>
      <c r="N51" s="130"/>
      <c r="O51" s="130"/>
      <c r="P51" s="130">
        <v>0</v>
      </c>
      <c r="Q51" s="130">
        <v>0</v>
      </c>
      <c r="R51" s="130">
        <v>0</v>
      </c>
      <c r="S51" s="130"/>
      <c r="T51" s="130"/>
      <c r="U51" s="130"/>
      <c r="V51" s="130"/>
      <c r="W51" s="130"/>
      <c r="X51" s="130"/>
      <c r="Y51" s="130"/>
      <c r="Z51" s="130"/>
      <c r="AA51" s="130"/>
      <c r="AB51" s="130">
        <v>0</v>
      </c>
      <c r="AC51" s="130">
        <v>84375</v>
      </c>
      <c r="AD51" s="165">
        <v>84375</v>
      </c>
      <c r="AE51" s="130"/>
      <c r="AF51" s="130">
        <v>0</v>
      </c>
      <c r="AG51" s="130">
        <v>84375</v>
      </c>
      <c r="AH51" s="165">
        <v>84375</v>
      </c>
    </row>
    <row r="52" spans="2:34" ht="15.75">
      <c r="B52" s="162">
        <v>2050</v>
      </c>
      <c r="C52" s="163"/>
      <c r="D52" s="164">
        <v>0</v>
      </c>
      <c r="E52" s="130">
        <v>0</v>
      </c>
      <c r="F52" s="130">
        <v>0</v>
      </c>
      <c r="G52" s="130"/>
      <c r="H52" s="130">
        <v>0</v>
      </c>
      <c r="I52" s="130">
        <v>0</v>
      </c>
      <c r="J52" s="130">
        <v>0</v>
      </c>
      <c r="K52" s="130"/>
      <c r="L52" s="130"/>
      <c r="M52" s="130"/>
      <c r="N52" s="130"/>
      <c r="O52" s="130"/>
      <c r="P52" s="130">
        <v>0</v>
      </c>
      <c r="Q52" s="130">
        <v>0</v>
      </c>
      <c r="R52" s="130">
        <v>0</v>
      </c>
      <c r="S52" s="130"/>
      <c r="T52" s="130"/>
      <c r="U52" s="130"/>
      <c r="V52" s="130"/>
      <c r="W52" s="130"/>
      <c r="X52" s="130"/>
      <c r="Y52" s="130"/>
      <c r="Z52" s="130"/>
      <c r="AA52" s="130"/>
      <c r="AB52" s="130">
        <v>1500000</v>
      </c>
      <c r="AC52" s="130">
        <v>70313</v>
      </c>
      <c r="AD52" s="165">
        <v>1570313</v>
      </c>
      <c r="AE52" s="130"/>
      <c r="AF52" s="130">
        <v>1500000</v>
      </c>
      <c r="AG52" s="130">
        <v>70313</v>
      </c>
      <c r="AH52" s="165">
        <v>1570313</v>
      </c>
    </row>
    <row r="53" spans="2:34" ht="9" customHeight="1" thickBot="1">
      <c r="B53" s="167"/>
      <c r="C53" s="168"/>
      <c r="D53" s="169"/>
      <c r="E53" s="135"/>
      <c r="F53" s="135"/>
      <c r="G53" s="135"/>
      <c r="H53" s="135"/>
      <c r="I53" s="135"/>
      <c r="J53" s="135"/>
      <c r="K53" s="135"/>
      <c r="L53" s="170"/>
      <c r="M53" s="170"/>
      <c r="N53" s="135"/>
      <c r="O53" s="135"/>
      <c r="P53" s="170"/>
      <c r="Q53" s="170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70"/>
      <c r="AC53" s="170"/>
      <c r="AD53" s="171"/>
      <c r="AE53" s="135"/>
      <c r="AF53" s="135"/>
      <c r="AG53" s="135"/>
      <c r="AH53" s="171"/>
    </row>
    <row r="54" spans="2:34" ht="9.75" customHeight="1">
      <c r="B54" s="172"/>
      <c r="C54" s="173"/>
      <c r="D54" s="172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4"/>
      <c r="AE54" s="173"/>
      <c r="AF54" s="173"/>
      <c r="AG54" s="173"/>
      <c r="AH54" s="174"/>
    </row>
    <row r="55" spans="2:34" ht="16.5">
      <c r="B55" s="175" t="s">
        <v>62</v>
      </c>
      <c r="C55" s="176"/>
      <c r="D55" s="177">
        <f>SUM(D15:D52)</f>
        <v>7383355</v>
      </c>
      <c r="E55" s="176">
        <f>SUM(E15:E52)</f>
        <v>1653451</v>
      </c>
      <c r="F55" s="176">
        <f>SUM(F15:F52)</f>
        <v>9036806</v>
      </c>
      <c r="G55" s="176"/>
      <c r="H55" s="176">
        <f>SUM(H15:H52)</f>
        <v>2753880</v>
      </c>
      <c r="I55" s="176">
        <f>SUM(I15:I52)</f>
        <v>362575</v>
      </c>
      <c r="J55" s="176">
        <f>SUM(J15:J52)</f>
        <v>3116455</v>
      </c>
      <c r="K55" s="176"/>
      <c r="L55" s="176">
        <f>SUM(L15:L52)</f>
        <v>5372</v>
      </c>
      <c r="M55" s="176">
        <f>SUM(M15:M52)</f>
        <v>191</v>
      </c>
      <c r="N55" s="176">
        <f>SUM(N15:N52)</f>
        <v>5563</v>
      </c>
      <c r="O55" s="176"/>
      <c r="P55" s="176">
        <f>SUM(P15:P52)</f>
        <v>313511</v>
      </c>
      <c r="Q55" s="176">
        <f>SUM(Q15:Q52)</f>
        <v>96703</v>
      </c>
      <c r="R55" s="176">
        <f>SUM(R15:R52)</f>
        <v>410214</v>
      </c>
      <c r="S55" s="176"/>
      <c r="T55" s="176">
        <f>SUM(T15:T52)</f>
        <v>26196</v>
      </c>
      <c r="U55" s="176">
        <f>SUM(U15:U52)</f>
        <v>4962</v>
      </c>
      <c r="V55" s="176">
        <f>SUM(V15:V52)</f>
        <v>31158</v>
      </c>
      <c r="W55" s="176"/>
      <c r="X55" s="176">
        <f>SUM(X15:X52)</f>
        <v>8000</v>
      </c>
      <c r="Y55" s="176">
        <f>SUM(Y15:Y52)</f>
        <v>329</v>
      </c>
      <c r="Z55" s="176">
        <f>SUM(Z15:Z52)</f>
        <v>8329</v>
      </c>
      <c r="AA55" s="176"/>
      <c r="AB55" s="176">
        <f>SUM(AB15:AB52)</f>
        <v>9890457</v>
      </c>
      <c r="AC55" s="176">
        <f>SUM(AC15:AC52)</f>
        <v>12292031</v>
      </c>
      <c r="AD55" s="178">
        <f>SUM(AD15:AD52)</f>
        <v>22182488</v>
      </c>
      <c r="AE55" s="176"/>
      <c r="AF55" s="176">
        <f>SUM(AF15:AF52)</f>
        <v>20380771</v>
      </c>
      <c r="AG55" s="176">
        <f>SUM(AG15:AG52)</f>
        <v>14410242</v>
      </c>
      <c r="AH55" s="178">
        <f>SUM(AH15:AH52)</f>
        <v>34791013</v>
      </c>
    </row>
    <row r="56" spans="2:34" ht="9.75" customHeight="1" thickBot="1">
      <c r="B56" s="179"/>
      <c r="C56" s="180"/>
      <c r="D56" s="179"/>
      <c r="E56" s="181"/>
      <c r="F56" s="181"/>
      <c r="G56" s="180"/>
      <c r="H56" s="180"/>
      <c r="I56" s="181"/>
      <c r="J56" s="181"/>
      <c r="K56" s="180"/>
      <c r="L56" s="180"/>
      <c r="M56" s="181"/>
      <c r="N56" s="181"/>
      <c r="O56" s="180"/>
      <c r="P56" s="180"/>
      <c r="Q56" s="181"/>
      <c r="R56" s="181"/>
      <c r="S56" s="180"/>
      <c r="T56" s="180"/>
      <c r="U56" s="181"/>
      <c r="V56" s="181"/>
      <c r="W56" s="181"/>
      <c r="X56" s="180"/>
      <c r="Y56" s="181"/>
      <c r="Z56" s="181"/>
      <c r="AA56" s="180"/>
      <c r="AB56" s="180"/>
      <c r="AC56" s="181"/>
      <c r="AD56" s="182"/>
      <c r="AE56" s="180"/>
      <c r="AF56" s="180"/>
      <c r="AG56" s="181"/>
      <c r="AH56" s="182"/>
    </row>
    <row r="57" spans="24:34" ht="9.75" customHeight="1">
      <c r="X57" s="106"/>
      <c r="Y57" s="106"/>
      <c r="Z57" s="106"/>
      <c r="AF57" s="106"/>
      <c r="AG57" s="106"/>
      <c r="AH57" s="106"/>
    </row>
    <row r="58" spans="2:8" ht="15.75" customHeight="1">
      <c r="B58" s="385" t="s">
        <v>348</v>
      </c>
      <c r="C58" s="477"/>
      <c r="D58" s="478"/>
      <c r="E58" s="478"/>
      <c r="F58" s="478"/>
      <c r="G58" s="184"/>
      <c r="H58" s="184"/>
    </row>
    <row r="59" spans="2:9" ht="15.75" customHeight="1">
      <c r="B59" s="479" t="s">
        <v>157</v>
      </c>
      <c r="C59" s="480"/>
      <c r="D59" s="481"/>
      <c r="E59" s="481"/>
      <c r="F59" s="481"/>
      <c r="G59" s="476"/>
      <c r="H59" s="476"/>
      <c r="I59" s="390"/>
    </row>
    <row r="60" spans="2:8" ht="15.75" customHeight="1">
      <c r="B60" s="384" t="s">
        <v>321</v>
      </c>
      <c r="C60" s="477"/>
      <c r="D60" s="478"/>
      <c r="E60" s="478"/>
      <c r="F60" s="478"/>
      <c r="G60" s="184"/>
      <c r="H60" s="184"/>
    </row>
    <row r="61" spans="2:8" ht="12" customHeight="1">
      <c r="B61" s="185"/>
      <c r="C61" s="184"/>
      <c r="D61" s="184"/>
      <c r="E61" s="184"/>
      <c r="F61" s="184"/>
      <c r="G61" s="184"/>
      <c r="H61" s="184"/>
    </row>
    <row r="62" spans="2:8" ht="15.75">
      <c r="B62" s="49"/>
      <c r="C62" s="184"/>
      <c r="D62" s="184"/>
      <c r="E62" s="184"/>
      <c r="F62" s="184"/>
      <c r="G62" s="184"/>
      <c r="H62" s="184"/>
    </row>
    <row r="63" spans="2:8" ht="15.75">
      <c r="B63" s="49"/>
      <c r="C63" s="183"/>
      <c r="D63" s="184"/>
      <c r="E63" s="184"/>
      <c r="F63" s="184"/>
      <c r="G63" s="184"/>
      <c r="H63" s="184"/>
    </row>
    <row r="64" spans="2:29" ht="16.5">
      <c r="B64" s="186"/>
      <c r="C64" s="184"/>
      <c r="D64" s="187"/>
      <c r="E64" s="187"/>
      <c r="F64" s="184"/>
      <c r="G64" s="184"/>
      <c r="H64" s="187"/>
      <c r="I64" s="187"/>
      <c r="L64" s="187"/>
      <c r="M64" s="187"/>
      <c r="P64" s="187"/>
      <c r="Q64" s="187"/>
      <c r="T64" s="187"/>
      <c r="U64" s="187"/>
      <c r="X64" s="188"/>
      <c r="Y64" s="188"/>
      <c r="AB64" s="187"/>
      <c r="AC64" s="187"/>
    </row>
    <row r="65" spans="4:29" ht="15">
      <c r="D65" s="151"/>
      <c r="E65" s="151"/>
      <c r="H65" s="151"/>
      <c r="I65" s="151"/>
      <c r="L65" s="151"/>
      <c r="M65" s="151"/>
      <c r="P65" s="151"/>
      <c r="Q65" s="151"/>
      <c r="T65" s="151"/>
      <c r="U65" s="151"/>
      <c r="X65" s="151"/>
      <c r="Y65" s="151"/>
      <c r="AB65" s="151"/>
      <c r="AC65" s="151"/>
    </row>
    <row r="70" ht="15">
      <c r="J70" s="189"/>
    </row>
    <row r="72" ht="15">
      <c r="J72" s="189"/>
    </row>
    <row r="77" ht="15">
      <c r="J77" s="189"/>
    </row>
  </sheetData>
  <sheetProtection/>
  <mergeCells count="10">
    <mergeCell ref="AB12:AD12"/>
    <mergeCell ref="AF12:AH12"/>
    <mergeCell ref="A31:A32"/>
    <mergeCell ref="A38:A39"/>
    <mergeCell ref="D12:F12"/>
    <mergeCell ref="H12:J12"/>
    <mergeCell ref="L12:N12"/>
    <mergeCell ref="P12:R12"/>
    <mergeCell ref="T12:V12"/>
    <mergeCell ref="X12:Z12"/>
  </mergeCells>
  <printOptions horizontalCentered="1"/>
  <pageMargins left="0.3937007874015748" right="0.3937007874015748" top="0.7874015748031497" bottom="0.35" header="0.16" footer="0"/>
  <pageSetup fitToHeight="1" fitToWidth="1" horizontalDpi="600" verticalDpi="600" orientation="landscape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U307"/>
  <sheetViews>
    <sheetView zoomScale="80" zoomScaleNormal="80" zoomScalePageLayoutView="0" workbookViewId="0" topLeftCell="A1">
      <selection activeCell="F9" sqref="F9"/>
    </sheetView>
  </sheetViews>
  <sheetFormatPr defaultColWidth="12.7109375" defaultRowHeight="15"/>
  <cols>
    <col min="1" max="1" width="3.57421875" style="52" customWidth="1"/>
    <col min="2" max="2" width="2.140625" style="52" customWidth="1"/>
    <col min="3" max="3" width="43.57421875" style="52" customWidth="1"/>
    <col min="4" max="4" width="12.7109375" style="52" customWidth="1"/>
    <col min="5" max="5" width="2.421875" style="52" customWidth="1"/>
    <col min="6" max="6" width="12.7109375" style="52" customWidth="1"/>
    <col min="7" max="7" width="2.57421875" style="52" customWidth="1"/>
    <col min="8" max="12" width="12.7109375" style="52" customWidth="1"/>
    <col min="13" max="13" width="2.421875" style="52" customWidth="1"/>
    <col min="14" max="14" width="12.7109375" style="52" customWidth="1"/>
    <col min="15" max="19" width="12.7109375" style="52" hidden="1" customWidth="1"/>
    <col min="20" max="20" width="11.8515625" style="52" customWidth="1"/>
    <col min="21" max="16384" width="12.7109375" style="52" customWidth="1"/>
  </cols>
  <sheetData>
    <row r="1" ht="15"/>
    <row r="2" ht="15"/>
    <row r="3" ht="15"/>
    <row r="4" ht="9" customHeight="1">
      <c r="C4" s="193"/>
    </row>
    <row r="5" spans="2:3" ht="18" customHeight="1">
      <c r="B5" s="32" t="s">
        <v>87</v>
      </c>
      <c r="C5" s="32"/>
    </row>
    <row r="6" spans="2:20" s="601" customFormat="1" ht="18">
      <c r="B6" s="53" t="s">
        <v>362</v>
      </c>
      <c r="C6" s="5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</row>
    <row r="7" spans="2:20" s="602" customFormat="1" ht="15.75">
      <c r="B7" s="420" t="s">
        <v>289</v>
      </c>
      <c r="C7" s="420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</row>
    <row r="8" spans="2:20" s="602" customFormat="1" ht="15.75">
      <c r="B8" s="196" t="s">
        <v>159</v>
      </c>
      <c r="C8" s="196"/>
      <c r="D8" s="196"/>
      <c r="E8" s="196"/>
      <c r="F8" s="196"/>
      <c r="G8" s="196"/>
      <c r="H8" s="196"/>
      <c r="I8" s="603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</row>
    <row r="9" spans="2:20" s="602" customFormat="1" ht="15.75">
      <c r="B9" s="196" t="s">
        <v>479</v>
      </c>
      <c r="C9" s="196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</row>
    <row r="10" spans="2:20" s="198" customFormat="1" ht="15">
      <c r="B10" s="195" t="s">
        <v>57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</row>
    <row r="11" spans="3:20" ht="10.5" customHeight="1">
      <c r="C11" s="197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</row>
    <row r="12" spans="2:20" ht="6" customHeight="1">
      <c r="B12" s="199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2"/>
    </row>
    <row r="13" spans="2:21" ht="15" customHeight="1">
      <c r="B13" s="203"/>
      <c r="C13" s="204" t="s">
        <v>33</v>
      </c>
      <c r="D13" s="205" t="s">
        <v>102</v>
      </c>
      <c r="E13" s="205"/>
      <c r="F13" s="205" t="s">
        <v>103</v>
      </c>
      <c r="G13" s="205"/>
      <c r="H13" s="206" t="s">
        <v>51</v>
      </c>
      <c r="I13" s="205" t="s">
        <v>104</v>
      </c>
      <c r="J13" s="205" t="s">
        <v>105</v>
      </c>
      <c r="K13" s="205" t="s">
        <v>106</v>
      </c>
      <c r="L13" s="206" t="s">
        <v>107</v>
      </c>
      <c r="M13" s="205"/>
      <c r="N13" s="206" t="s">
        <v>108</v>
      </c>
      <c r="O13" s="206" t="s">
        <v>52</v>
      </c>
      <c r="P13" s="206" t="s">
        <v>109</v>
      </c>
      <c r="Q13" s="206" t="s">
        <v>110</v>
      </c>
      <c r="R13" s="206" t="s">
        <v>111</v>
      </c>
      <c r="S13" s="205" t="s">
        <v>107</v>
      </c>
      <c r="T13" s="207" t="s">
        <v>66</v>
      </c>
      <c r="U13" s="208"/>
    </row>
    <row r="14" spans="2:21" ht="7.5" customHeight="1">
      <c r="B14" s="209"/>
      <c r="C14" s="210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11"/>
      <c r="U14" s="208"/>
    </row>
    <row r="15" spans="2:21" ht="12" customHeight="1">
      <c r="B15" s="203"/>
      <c r="C15" s="212"/>
      <c r="D15" s="536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689"/>
      <c r="U15" s="208"/>
    </row>
    <row r="16" spans="2:21" ht="15.75">
      <c r="B16" s="203"/>
      <c r="C16" s="213" t="s">
        <v>160</v>
      </c>
      <c r="D16" s="221">
        <f>SUM(D17:D20)</f>
        <v>28363.46197</v>
      </c>
      <c r="E16" s="214"/>
      <c r="F16" s="214">
        <f>SUM(F17:F20)</f>
        <v>14647.90841</v>
      </c>
      <c r="G16" s="214"/>
      <c r="H16" s="214">
        <f>SUM(H17:H20)</f>
        <v>3514.13543999999</v>
      </c>
      <c r="I16" s="214">
        <f aca="true" t="shared" si="0" ref="I16:R16">SUM(I17:I20)</f>
        <v>7846.9766</v>
      </c>
      <c r="J16" s="214">
        <f t="shared" si="0"/>
        <v>3672.4213099999997</v>
      </c>
      <c r="K16" s="214">
        <f t="shared" si="0"/>
        <v>36143.76909</v>
      </c>
      <c r="L16" s="214">
        <f t="shared" si="0"/>
        <v>24898.43241</v>
      </c>
      <c r="M16" s="214"/>
      <c r="N16" s="214">
        <f t="shared" si="0"/>
        <v>66174.74151</v>
      </c>
      <c r="O16" s="214">
        <f t="shared" si="0"/>
        <v>0</v>
      </c>
      <c r="P16" s="214">
        <f>SUM(P17:P20)</f>
        <v>0</v>
      </c>
      <c r="Q16" s="214">
        <f>SUM(Q17:Q20)</f>
        <v>0</v>
      </c>
      <c r="R16" s="214">
        <f t="shared" si="0"/>
        <v>0</v>
      </c>
      <c r="S16" s="214">
        <f>SUM(S17:S20)</f>
        <v>0</v>
      </c>
      <c r="T16" s="690">
        <f>SUM(T17:T20)</f>
        <v>185261.84674</v>
      </c>
      <c r="U16" s="208"/>
    </row>
    <row r="17" spans="2:21" ht="15.75">
      <c r="B17" s="203"/>
      <c r="C17" s="215" t="s">
        <v>295</v>
      </c>
      <c r="D17" s="538">
        <v>25000</v>
      </c>
      <c r="E17" s="216"/>
      <c r="F17" s="216">
        <v>0</v>
      </c>
      <c r="G17" s="216"/>
      <c r="H17" s="216">
        <v>0</v>
      </c>
      <c r="I17" s="216">
        <v>976</v>
      </c>
      <c r="J17" s="216">
        <v>2646.31276</v>
      </c>
      <c r="K17" s="216">
        <v>2901.36915</v>
      </c>
      <c r="L17" s="216">
        <v>-16.55168</v>
      </c>
      <c r="M17" s="846" t="s">
        <v>161</v>
      </c>
      <c r="N17" s="217">
        <v>8081.33474</v>
      </c>
      <c r="O17" s="216"/>
      <c r="P17" s="216"/>
      <c r="Q17" s="216"/>
      <c r="R17" s="216"/>
      <c r="S17" s="216"/>
      <c r="T17" s="691">
        <f>SUM(D17:R17)</f>
        <v>39588.46497</v>
      </c>
      <c r="U17" s="208"/>
    </row>
    <row r="18" spans="2:21" ht="16.5" customHeight="1">
      <c r="B18" s="203"/>
      <c r="C18" s="215" t="s">
        <v>296</v>
      </c>
      <c r="D18" s="538">
        <v>1395.42297</v>
      </c>
      <c r="E18" s="216"/>
      <c r="F18" s="216">
        <v>976</v>
      </c>
      <c r="G18" s="216"/>
      <c r="H18" s="216">
        <v>3514.13543999999</v>
      </c>
      <c r="I18" s="216">
        <v>4900.61323</v>
      </c>
      <c r="J18" s="216">
        <v>746.5032700000002</v>
      </c>
      <c r="K18" s="216">
        <v>7790.40815</v>
      </c>
      <c r="L18" s="216">
        <v>2044.32238</v>
      </c>
      <c r="M18" s="216"/>
      <c r="N18" s="217">
        <v>6822.178830000001</v>
      </c>
      <c r="O18" s="216"/>
      <c r="P18" s="216"/>
      <c r="Q18" s="216"/>
      <c r="R18" s="216"/>
      <c r="S18" s="216"/>
      <c r="T18" s="691">
        <f>SUM(D18:R18)</f>
        <v>28189.584269999992</v>
      </c>
      <c r="U18" s="208"/>
    </row>
    <row r="19" spans="2:21" ht="16.5" customHeight="1">
      <c r="B19" s="203"/>
      <c r="C19" s="215" t="s">
        <v>297</v>
      </c>
      <c r="D19" s="538">
        <v>1968.039</v>
      </c>
      <c r="E19" s="216"/>
      <c r="F19" s="216">
        <v>13700</v>
      </c>
      <c r="G19" s="216"/>
      <c r="H19" s="216">
        <v>0</v>
      </c>
      <c r="I19" s="216">
        <v>750</v>
      </c>
      <c r="J19" s="216">
        <v>0</v>
      </c>
      <c r="K19" s="216">
        <v>25000</v>
      </c>
      <c r="L19" s="216">
        <v>22391.5955</v>
      </c>
      <c r="M19" s="216"/>
      <c r="N19" s="217">
        <v>50000</v>
      </c>
      <c r="O19" s="216"/>
      <c r="P19" s="216"/>
      <c r="Q19" s="216"/>
      <c r="R19" s="216"/>
      <c r="S19" s="216"/>
      <c r="T19" s="691">
        <f>SUM(D19:R19)</f>
        <v>113809.6345</v>
      </c>
      <c r="U19" s="208"/>
    </row>
    <row r="20" spans="1:21" ht="15.75" customHeight="1">
      <c r="A20" s="340"/>
      <c r="B20" s="218"/>
      <c r="C20" s="215" t="s">
        <v>298</v>
      </c>
      <c r="D20" s="538">
        <v>0</v>
      </c>
      <c r="E20" s="216"/>
      <c r="F20" s="216">
        <v>-28.09159</v>
      </c>
      <c r="G20" s="846" t="s">
        <v>161</v>
      </c>
      <c r="H20" s="216">
        <v>0</v>
      </c>
      <c r="I20" s="216">
        <v>1220.36337</v>
      </c>
      <c r="J20" s="216">
        <v>279.60528</v>
      </c>
      <c r="K20" s="216">
        <v>451.99179</v>
      </c>
      <c r="L20" s="216">
        <v>479.06621</v>
      </c>
      <c r="M20" s="216"/>
      <c r="N20" s="217">
        <v>1271.22794</v>
      </c>
      <c r="O20" s="216"/>
      <c r="P20" s="216"/>
      <c r="Q20" s="216"/>
      <c r="R20" s="216"/>
      <c r="S20" s="216"/>
      <c r="T20" s="691">
        <f>SUM(D20:R20)</f>
        <v>3674.1630000000005</v>
      </c>
      <c r="U20" s="208"/>
    </row>
    <row r="21" spans="1:21" ht="15.75" customHeight="1">
      <c r="A21" s="340"/>
      <c r="B21" s="218"/>
      <c r="C21" s="213"/>
      <c r="D21" s="53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692"/>
      <c r="U21" s="208"/>
    </row>
    <row r="22" spans="2:21" ht="15.75">
      <c r="B22" s="203"/>
      <c r="C22" s="213" t="s">
        <v>162</v>
      </c>
      <c r="D22" s="221">
        <f aca="true" t="shared" si="1" ref="D22:K22">SUM(D23:D24)</f>
        <v>5387.15054</v>
      </c>
      <c r="E22" s="214"/>
      <c r="F22" s="214">
        <f t="shared" si="1"/>
        <v>3744.19299</v>
      </c>
      <c r="G22" s="214"/>
      <c r="H22" s="214">
        <f t="shared" si="1"/>
        <v>23723.594500000003</v>
      </c>
      <c r="I22" s="214">
        <f t="shared" si="1"/>
        <v>1627.63295</v>
      </c>
      <c r="J22" s="214">
        <f t="shared" si="1"/>
        <v>4600.24638</v>
      </c>
      <c r="K22" s="214">
        <f t="shared" si="1"/>
        <v>2854.3394000000003</v>
      </c>
      <c r="L22" s="214">
        <f aca="true" t="shared" si="2" ref="L22:R22">SUM(L23:L24)</f>
        <v>5796.05487</v>
      </c>
      <c r="M22" s="214"/>
      <c r="N22" s="214">
        <f t="shared" si="2"/>
        <v>4033.85195</v>
      </c>
      <c r="O22" s="214">
        <f t="shared" si="2"/>
        <v>0</v>
      </c>
      <c r="P22" s="214">
        <f t="shared" si="2"/>
        <v>0</v>
      </c>
      <c r="Q22" s="214">
        <f t="shared" si="2"/>
        <v>0</v>
      </c>
      <c r="R22" s="214">
        <f t="shared" si="2"/>
        <v>0</v>
      </c>
      <c r="S22" s="214">
        <f>SUM(S23:S24)</f>
        <v>0</v>
      </c>
      <c r="T22" s="690">
        <f>SUM(T23:T24)</f>
        <v>51767.06358</v>
      </c>
      <c r="U22" s="208"/>
    </row>
    <row r="23" spans="2:21" ht="15.75">
      <c r="B23" s="203"/>
      <c r="C23" s="215" t="s">
        <v>299</v>
      </c>
      <c r="D23" s="538">
        <v>-7.62921</v>
      </c>
      <c r="E23" s="220" t="s">
        <v>161</v>
      </c>
      <c r="F23" s="216">
        <v>69.06495</v>
      </c>
      <c r="G23" s="216"/>
      <c r="H23" s="216">
        <v>1335.7938600000002</v>
      </c>
      <c r="I23" s="216">
        <v>30.31901</v>
      </c>
      <c r="J23" s="216">
        <v>119.89744</v>
      </c>
      <c r="K23" s="216">
        <v>252.76229</v>
      </c>
      <c r="L23" s="216">
        <v>0</v>
      </c>
      <c r="M23" s="220"/>
      <c r="N23" s="216">
        <v>912.1661200000001</v>
      </c>
      <c r="O23" s="216"/>
      <c r="P23" s="216"/>
      <c r="Q23" s="216"/>
      <c r="R23" s="216"/>
      <c r="S23" s="216"/>
      <c r="T23" s="691">
        <f>SUM(D23:R23)</f>
        <v>2712.37446</v>
      </c>
      <c r="U23" s="208"/>
    </row>
    <row r="24" spans="2:21" ht="15.75">
      <c r="B24" s="203"/>
      <c r="C24" s="215" t="s">
        <v>300</v>
      </c>
      <c r="D24" s="538">
        <v>5394.77975</v>
      </c>
      <c r="E24" s="216"/>
      <c r="F24" s="216">
        <v>3675.12804</v>
      </c>
      <c r="G24" s="216"/>
      <c r="H24" s="216">
        <v>22387.80064</v>
      </c>
      <c r="I24" s="216">
        <v>1597.31394</v>
      </c>
      <c r="J24" s="216">
        <v>4480.34894</v>
      </c>
      <c r="K24" s="216">
        <v>2601.57711</v>
      </c>
      <c r="L24" s="216">
        <v>5796.05487</v>
      </c>
      <c r="M24" s="216"/>
      <c r="N24" s="216">
        <v>3121.6858300000004</v>
      </c>
      <c r="O24" s="216"/>
      <c r="P24" s="216"/>
      <c r="Q24" s="216"/>
      <c r="R24" s="216"/>
      <c r="S24" s="216"/>
      <c r="T24" s="691">
        <f>SUM(D24:R24)</f>
        <v>49054.68912</v>
      </c>
      <c r="U24" s="208"/>
    </row>
    <row r="25" spans="2:21" ht="15.75">
      <c r="B25" s="203"/>
      <c r="C25" s="215"/>
      <c r="D25" s="538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691"/>
      <c r="U25" s="208"/>
    </row>
    <row r="26" spans="2:21" ht="15.75">
      <c r="B26" s="203"/>
      <c r="C26" s="213" t="s">
        <v>163</v>
      </c>
      <c r="D26" s="221">
        <f aca="true" t="shared" si="3" ref="D26:N26">+D27</f>
        <v>0</v>
      </c>
      <c r="E26" s="214"/>
      <c r="F26" s="214">
        <f t="shared" si="3"/>
        <v>500000</v>
      </c>
      <c r="G26" s="214"/>
      <c r="H26" s="214">
        <f t="shared" si="3"/>
        <v>0</v>
      </c>
      <c r="I26" s="214">
        <f t="shared" si="3"/>
        <v>0</v>
      </c>
      <c r="J26" s="214">
        <f t="shared" si="3"/>
        <v>0</v>
      </c>
      <c r="K26" s="214">
        <f t="shared" si="3"/>
        <v>0</v>
      </c>
      <c r="L26" s="214">
        <f t="shared" si="3"/>
        <v>0</v>
      </c>
      <c r="M26" s="214"/>
      <c r="N26" s="214">
        <f t="shared" si="3"/>
        <v>0</v>
      </c>
      <c r="O26" s="221"/>
      <c r="P26" s="221"/>
      <c r="Q26" s="221"/>
      <c r="R26" s="221"/>
      <c r="S26" s="214">
        <f>SUM(S27)</f>
        <v>0</v>
      </c>
      <c r="T26" s="690">
        <f>+T27</f>
        <v>500000</v>
      </c>
      <c r="U26" s="208"/>
    </row>
    <row r="27" spans="2:21" ht="15">
      <c r="B27" s="203"/>
      <c r="C27" s="215" t="s">
        <v>301</v>
      </c>
      <c r="D27" s="540">
        <v>0</v>
      </c>
      <c r="E27" s="222"/>
      <c r="F27" s="222">
        <v>500000</v>
      </c>
      <c r="G27" s="222"/>
      <c r="H27" s="222">
        <v>0</v>
      </c>
      <c r="I27" s="222">
        <v>0</v>
      </c>
      <c r="J27" s="222">
        <v>0</v>
      </c>
      <c r="K27" s="222">
        <v>0</v>
      </c>
      <c r="L27" s="222">
        <v>0</v>
      </c>
      <c r="M27" s="222"/>
      <c r="N27" s="223">
        <v>0</v>
      </c>
      <c r="O27" s="222"/>
      <c r="P27" s="222"/>
      <c r="Q27" s="222"/>
      <c r="R27" s="222"/>
      <c r="S27" s="222"/>
      <c r="T27" s="694">
        <f>SUM(D27:K27)</f>
        <v>500000</v>
      </c>
      <c r="U27" s="208"/>
    </row>
    <row r="28" spans="2:21" ht="15">
      <c r="B28" s="203"/>
      <c r="C28" s="224"/>
      <c r="D28" s="540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694"/>
      <c r="U28" s="208"/>
    </row>
    <row r="29" spans="2:21" ht="15" customHeight="1">
      <c r="B29" s="341" t="s">
        <v>164</v>
      </c>
      <c r="C29" s="308"/>
      <c r="D29" s="977">
        <f>+D16+D22+D26</f>
        <v>33750.61251</v>
      </c>
      <c r="E29" s="769"/>
      <c r="F29" s="983">
        <f>+F16+F22+F26</f>
        <v>518392.1014</v>
      </c>
      <c r="G29" s="769"/>
      <c r="H29" s="983">
        <f aca="true" t="shared" si="4" ref="H29:N29">+H16+H22+H26</f>
        <v>27237.729939999994</v>
      </c>
      <c r="I29" s="985">
        <f t="shared" si="4"/>
        <v>9474.60955</v>
      </c>
      <c r="J29" s="985">
        <f t="shared" si="4"/>
        <v>8272.667689999998</v>
      </c>
      <c r="K29" s="985">
        <f t="shared" si="4"/>
        <v>38998.10849</v>
      </c>
      <c r="L29" s="985">
        <f t="shared" si="4"/>
        <v>30694.48728</v>
      </c>
      <c r="M29" s="769"/>
      <c r="N29" s="979">
        <f t="shared" si="4"/>
        <v>70208.59346</v>
      </c>
      <c r="O29" s="769"/>
      <c r="P29" s="769"/>
      <c r="Q29" s="769"/>
      <c r="R29" s="769"/>
      <c r="S29" s="769"/>
      <c r="T29" s="981">
        <f>+T16+T22+T26</f>
        <v>737028.91032</v>
      </c>
      <c r="U29" s="208"/>
    </row>
    <row r="30" spans="1:21" ht="15" customHeight="1">
      <c r="A30" s="227"/>
      <c r="B30" s="309"/>
      <c r="C30" s="277"/>
      <c r="D30" s="978"/>
      <c r="E30" s="770"/>
      <c r="F30" s="984"/>
      <c r="G30" s="770"/>
      <c r="H30" s="984"/>
      <c r="I30" s="986"/>
      <c r="J30" s="986"/>
      <c r="K30" s="986"/>
      <c r="L30" s="986"/>
      <c r="M30" s="770"/>
      <c r="N30" s="980"/>
      <c r="O30" s="770">
        <f>+O16+O22+O26</f>
        <v>0</v>
      </c>
      <c r="P30" s="770">
        <f>+P16+P22+P26</f>
        <v>0</v>
      </c>
      <c r="Q30" s="770">
        <f>+Q16+Q22+Q26</f>
        <v>0</v>
      </c>
      <c r="R30" s="770">
        <f>+R16+R22+R26</f>
        <v>0</v>
      </c>
      <c r="S30" s="770">
        <f>+S16+S22+S26</f>
        <v>0</v>
      </c>
      <c r="T30" s="982"/>
      <c r="U30" s="208"/>
    </row>
    <row r="31" spans="3:21" ht="9.75" customHeight="1">
      <c r="C31" s="20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208"/>
    </row>
    <row r="32" spans="2:20" s="771" customFormat="1" ht="12.75">
      <c r="B32" s="772" t="s">
        <v>481</v>
      </c>
      <c r="C32" s="35"/>
      <c r="D32" s="773"/>
      <c r="E32" s="773"/>
      <c r="F32" s="773"/>
      <c r="G32" s="773"/>
      <c r="H32" s="773"/>
      <c r="I32" s="773"/>
      <c r="J32" s="773"/>
      <c r="K32" s="773"/>
      <c r="L32" s="773"/>
      <c r="M32" s="773"/>
      <c r="N32" s="773"/>
      <c r="O32" s="773"/>
      <c r="P32" s="773"/>
      <c r="Q32" s="773"/>
      <c r="R32" s="773"/>
      <c r="S32" s="773"/>
      <c r="T32" s="773"/>
    </row>
    <row r="33" spans="3:21" ht="9.75" customHeight="1">
      <c r="C33" s="208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208"/>
    </row>
    <row r="34" spans="1:20" s="66" customFormat="1" ht="15">
      <c r="A34" s="340"/>
      <c r="B34" s="225"/>
      <c r="C34" s="225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</row>
    <row r="35" spans="1:20" s="66" customFormat="1" ht="15">
      <c r="A35" s="340"/>
      <c r="B35" s="225"/>
      <c r="C35" s="225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</row>
    <row r="36" spans="1:20" ht="15">
      <c r="A36" s="340"/>
      <c r="B36" s="227"/>
      <c r="C36" s="198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</row>
    <row r="37" spans="1:20" ht="15">
      <c r="A37" s="340"/>
      <c r="B37" s="227"/>
      <c r="C37" s="198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</row>
    <row r="38" spans="3:20" ht="15">
      <c r="C38" s="198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</row>
    <row r="39" spans="3:20" ht="15">
      <c r="C39" s="198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</row>
    <row r="40" spans="3:20" ht="15">
      <c r="C40" s="198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</row>
    <row r="41" spans="3:20" ht="15">
      <c r="C41" s="198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</row>
    <row r="42" spans="3:20" ht="15">
      <c r="C42" s="198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</row>
    <row r="43" spans="3:20" ht="15">
      <c r="C43" s="198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</row>
    <row r="44" spans="3:20" ht="15">
      <c r="C44" s="198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</row>
    <row r="45" spans="3:20" ht="15">
      <c r="C45" s="198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</row>
    <row r="46" spans="3:20" ht="15">
      <c r="C46" s="198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</row>
    <row r="47" spans="3:20" ht="15">
      <c r="C47" s="198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</row>
    <row r="48" spans="3:20" ht="15">
      <c r="C48" s="198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</row>
    <row r="49" spans="3:20" ht="15">
      <c r="C49" s="198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</row>
    <row r="50" spans="3:20" ht="15">
      <c r="C50" s="198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</row>
    <row r="51" spans="3:20" ht="15">
      <c r="C51" s="198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</row>
    <row r="52" spans="3:20" ht="15">
      <c r="C52" s="198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</row>
    <row r="53" spans="3:20" ht="15">
      <c r="C53" s="198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</row>
    <row r="54" spans="3:20" ht="15">
      <c r="C54" s="198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</row>
    <row r="55" spans="3:20" ht="15">
      <c r="C55" s="198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</row>
    <row r="56" spans="3:20" ht="15">
      <c r="C56" s="198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</row>
    <row r="57" spans="3:20" ht="15">
      <c r="C57" s="198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</row>
    <row r="58" spans="3:20" ht="15">
      <c r="C58" s="198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</row>
    <row r="59" spans="4:20" ht="1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4:20" ht="1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</row>
    <row r="61" spans="4:20" ht="1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</row>
    <row r="62" spans="4:20" ht="1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</row>
    <row r="63" spans="4:20" ht="1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</row>
    <row r="64" spans="4:20" ht="1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</row>
    <row r="65" spans="4:20" ht="1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</row>
    <row r="66" spans="4:20" ht="1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</row>
    <row r="67" spans="4:20" ht="1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</row>
    <row r="68" spans="4:20" ht="1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</row>
    <row r="69" spans="4:20" ht="1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</row>
    <row r="70" spans="4:20" ht="1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</row>
    <row r="71" spans="4:20" ht="1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</row>
    <row r="72" spans="4:20" ht="1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4:20" ht="1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4:20" ht="1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</row>
    <row r="75" spans="4:20" ht="1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</row>
    <row r="76" spans="4:20" ht="1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77" spans="4:20" ht="1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</row>
    <row r="78" spans="4:20" ht="1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4:20" ht="1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4:20" ht="1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4:20" ht="1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4:20" ht="1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4:20" ht="1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  <row r="84" spans="4:20" ht="1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spans="4:20" ht="1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</row>
    <row r="86" spans="4:20" ht="1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</row>
    <row r="87" spans="4:20" ht="1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4:20" ht="1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</row>
    <row r="89" spans="4:20" ht="1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</row>
    <row r="90" spans="4:20" ht="1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</row>
    <row r="91" spans="4:20" ht="1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</row>
    <row r="92" spans="4:20" ht="1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</row>
    <row r="93" spans="4:20" ht="1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</row>
    <row r="94" spans="4:20" ht="1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</row>
    <row r="95" spans="4:20" ht="1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</row>
    <row r="96" spans="4:20" ht="1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</row>
    <row r="97" spans="4:20" ht="1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</row>
    <row r="98" spans="4:20" ht="1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</row>
    <row r="99" spans="4:20" ht="1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</row>
    <row r="100" spans="4:20" ht="1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</row>
    <row r="101" spans="4:20" ht="1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4:20" ht="1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</row>
    <row r="103" spans="4:20" ht="1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</row>
    <row r="104" spans="4:20" ht="1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</row>
    <row r="105" spans="4:20" ht="1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</row>
    <row r="106" spans="4:20" ht="1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</row>
    <row r="107" spans="4:20" ht="1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</row>
    <row r="108" spans="4:20" ht="1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</row>
    <row r="109" spans="4:20" ht="1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</row>
    <row r="110" spans="4:20" ht="1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</row>
    <row r="111" spans="4:20" ht="1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</row>
    <row r="112" spans="4:20" ht="1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</row>
    <row r="113" spans="4:20" ht="1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</row>
    <row r="114" spans="4:20" ht="1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</row>
    <row r="115" spans="4:20" ht="1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4:20" ht="1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</row>
    <row r="117" spans="4:20" ht="1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</row>
    <row r="118" spans="4:20" ht="1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</row>
    <row r="119" spans="4:20" ht="1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</row>
    <row r="120" spans="4:20" ht="1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</row>
    <row r="121" spans="4:20" ht="1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</row>
    <row r="122" spans="4:20" ht="1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</row>
    <row r="123" spans="4:20" ht="1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</row>
    <row r="124" spans="4:20" ht="1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</row>
    <row r="125" spans="4:20" ht="1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4:20" ht="1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</row>
    <row r="127" spans="4:20" ht="1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</row>
    <row r="128" spans="4:20" ht="1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</row>
    <row r="129" spans="4:20" ht="1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4:20" ht="1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</row>
    <row r="131" spans="4:20" ht="1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</row>
    <row r="132" spans="4:20" ht="1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</row>
    <row r="133" spans="4:20" ht="1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</row>
    <row r="134" spans="4:20" ht="1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</row>
    <row r="135" spans="4:20" ht="1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</row>
    <row r="136" spans="4:20" ht="1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</row>
    <row r="137" spans="4:20" ht="1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</row>
    <row r="138" spans="4:20" ht="1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</row>
    <row r="139" spans="4:20" ht="1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</row>
    <row r="140" spans="4:20" ht="1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</row>
    <row r="141" spans="4:20" ht="1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</row>
    <row r="142" spans="4:20" ht="1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</row>
    <row r="143" spans="4:20" ht="1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4:20" ht="1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</row>
    <row r="145" spans="4:20" ht="1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</row>
    <row r="146" spans="4:20" ht="1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</row>
    <row r="147" spans="4:20" ht="1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</row>
    <row r="148" spans="4:20" ht="1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</row>
    <row r="149" spans="4:20" ht="1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</row>
    <row r="150" spans="4:20" ht="1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</row>
    <row r="151" spans="4:20" ht="1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</row>
    <row r="152" spans="4:20" ht="1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</row>
    <row r="153" spans="4:20" ht="1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</row>
    <row r="154" spans="4:20" ht="1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</row>
    <row r="155" spans="4:20" ht="1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</row>
    <row r="156" spans="4:20" ht="1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</row>
    <row r="157" spans="4:20" ht="1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4:20" ht="1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</row>
    <row r="159" spans="4:20" ht="1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</row>
    <row r="160" spans="4:20" ht="1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</row>
    <row r="161" spans="4:20" ht="1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</row>
    <row r="162" spans="4:20" ht="1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</row>
    <row r="163" spans="4:20" ht="1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</row>
    <row r="164" spans="4:20" ht="1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</row>
    <row r="165" spans="4:20" ht="1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</row>
    <row r="166" spans="4:20" ht="1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</row>
    <row r="167" spans="4:20" ht="1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</row>
    <row r="168" spans="4:20" ht="1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</row>
    <row r="169" spans="4:20" ht="1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</row>
    <row r="170" spans="4:20" ht="1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</row>
    <row r="171" spans="4:20" ht="1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4:20" ht="1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</row>
    <row r="173" spans="4:20" ht="1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</row>
    <row r="174" spans="4:20" ht="1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</row>
    <row r="175" spans="4:20" ht="1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</row>
    <row r="176" spans="4:20" ht="1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</row>
    <row r="177" spans="4:20" ht="1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</row>
    <row r="178" spans="4:20" ht="1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</row>
    <row r="179" spans="4:20" ht="1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</row>
    <row r="180" spans="4:20" ht="1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</row>
    <row r="181" spans="4:20" ht="1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</row>
    <row r="182" spans="4:20" ht="1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</row>
    <row r="183" spans="4:20" ht="1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</row>
    <row r="184" spans="4:20" ht="1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</row>
    <row r="185" spans="4:20" ht="1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4:20" ht="1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</row>
    <row r="187" spans="4:20" ht="1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</row>
    <row r="188" spans="4:20" ht="1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</row>
    <row r="189" spans="4:20" ht="1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</row>
    <row r="190" spans="4:20" ht="1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</row>
    <row r="191" spans="4:20" ht="1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</row>
    <row r="192" spans="4:20" ht="1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</row>
    <row r="193" spans="4:20" ht="1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</row>
    <row r="194" spans="4:20" ht="1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</row>
    <row r="195" spans="4:20" ht="1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</row>
    <row r="196" spans="4:20" ht="1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</row>
    <row r="197" spans="4:20" ht="1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</row>
    <row r="198" spans="4:20" ht="1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</row>
    <row r="199" spans="4:20" ht="1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4:20" ht="1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</row>
    <row r="201" spans="4:20" ht="1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</row>
    <row r="202" spans="4:20" ht="1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</row>
    <row r="203" spans="4:20" ht="1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</row>
    <row r="204" spans="4:20" ht="1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</row>
    <row r="205" spans="4:20" ht="1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</row>
    <row r="206" spans="4:20" ht="1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</row>
    <row r="207" spans="4:20" ht="1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</row>
    <row r="208" spans="4:20" ht="1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</row>
    <row r="209" spans="4:20" ht="1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</row>
    <row r="210" spans="4:20" ht="1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</row>
    <row r="211" spans="4:20" ht="1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</row>
    <row r="212" spans="4:20" ht="1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</row>
    <row r="213" spans="4:20" ht="1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4:20" ht="1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</row>
    <row r="215" spans="4:20" ht="1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</row>
    <row r="216" spans="4:20" ht="1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</row>
    <row r="217" spans="4:20" ht="1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</row>
    <row r="218" spans="4:20" ht="1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</row>
    <row r="219" spans="4:20" ht="1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</row>
    <row r="220" spans="4:20" ht="1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</row>
    <row r="221" spans="4:20" ht="1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</row>
    <row r="222" spans="4:20" ht="1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</row>
    <row r="223" spans="4:20" ht="1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</row>
    <row r="224" spans="4:20" ht="1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</row>
    <row r="225" spans="4:20" ht="1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</row>
    <row r="226" spans="4:20" ht="1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</row>
    <row r="227" spans="4:20" ht="1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4:20" ht="1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</row>
    <row r="229" spans="4:20" ht="1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</row>
    <row r="230" spans="4:20" ht="1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</row>
    <row r="231" spans="4:20" ht="1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</row>
    <row r="232" spans="4:20" ht="1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</row>
    <row r="233" spans="4:20" ht="1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</row>
    <row r="234" spans="4:20" ht="1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</row>
    <row r="235" spans="4:20" ht="1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</row>
    <row r="236" spans="4:20" ht="1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</row>
    <row r="237" spans="4:20" ht="1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</row>
    <row r="238" spans="4:20" ht="1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</row>
    <row r="239" spans="4:20" ht="1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</row>
    <row r="240" spans="4:20" ht="1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</row>
    <row r="241" spans="4:20" ht="1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4:20" ht="1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</row>
    <row r="243" spans="4:20" ht="1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</row>
    <row r="244" spans="4:20" ht="1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</row>
    <row r="245" spans="4:20" ht="1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</row>
    <row r="246" spans="4:20" ht="1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</row>
    <row r="247" spans="4:20" ht="1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</row>
    <row r="248" spans="4:20" ht="1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</row>
    <row r="249" spans="4:20" ht="1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</row>
    <row r="250" spans="4:20" ht="1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</row>
    <row r="251" spans="4:20" ht="1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</row>
    <row r="252" spans="4:20" ht="1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</row>
    <row r="253" spans="4:20" ht="1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</row>
    <row r="254" spans="4:20" ht="1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</row>
    <row r="255" spans="4:20" ht="1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4:20" ht="1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</row>
    <row r="257" spans="4:20" ht="1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</row>
    <row r="258" spans="4:20" ht="1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</row>
    <row r="259" spans="4:20" ht="1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</row>
    <row r="260" spans="4:20" ht="1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</row>
    <row r="261" spans="4:20" ht="1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</row>
    <row r="262" spans="4:20" ht="1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</row>
    <row r="263" spans="4:20" ht="1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</row>
    <row r="264" spans="4:20" ht="1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</row>
    <row r="265" spans="4:20" ht="1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</row>
    <row r="266" spans="4:20" ht="1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</row>
    <row r="267" spans="4:20" ht="1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</row>
    <row r="268" spans="4:20" ht="1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</row>
    <row r="269" spans="4:20" ht="1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4:20" ht="1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</row>
    <row r="271" spans="4:20" ht="1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</row>
    <row r="272" spans="4:20" ht="1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</row>
    <row r="273" spans="4:20" ht="1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</row>
    <row r="274" spans="4:20" ht="1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</row>
    <row r="275" spans="4:20" ht="1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</row>
    <row r="276" spans="4:20" ht="1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</row>
    <row r="277" spans="4:20" ht="1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</row>
    <row r="278" spans="4:20" ht="1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</row>
    <row r="279" spans="4:20" ht="1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</row>
    <row r="280" spans="4:20" ht="1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</row>
    <row r="281" spans="4:20" ht="1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</row>
    <row r="282" spans="4:20" ht="1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</row>
    <row r="283" spans="4:20" ht="1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4:20" ht="1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</row>
    <row r="285" spans="4:20" ht="1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</row>
    <row r="286" spans="4:20" ht="1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</row>
    <row r="287" spans="4:20" ht="1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</row>
    <row r="288" spans="4:20" ht="1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</row>
    <row r="289" spans="4:20" ht="1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</row>
    <row r="290" spans="4:20" ht="1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</row>
    <row r="291" spans="4:20" ht="1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</row>
    <row r="292" spans="4:20" ht="1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</row>
    <row r="293" spans="4:20" ht="1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</row>
    <row r="294" spans="4:20" ht="1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</row>
    <row r="295" spans="4:20" ht="1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</row>
    <row r="296" spans="4:20" ht="1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</row>
    <row r="297" spans="4:20" ht="1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4:20" ht="1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</row>
    <row r="299" spans="4:20" ht="1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</row>
    <row r="300" spans="4:20" ht="1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</row>
    <row r="301" spans="4:20" ht="1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</row>
    <row r="302" spans="4:20" ht="1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</row>
    <row r="303" spans="4:20" ht="1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</row>
    <row r="304" spans="4:20" ht="1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</row>
    <row r="305" spans="4:20" ht="1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</row>
    <row r="306" spans="4:20" ht="1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</row>
    <row r="307" spans="4:20" ht="1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</row>
  </sheetData>
  <sheetProtection/>
  <mergeCells count="13">
    <mergeCell ref="D29:D30"/>
    <mergeCell ref="N29:N30"/>
    <mergeCell ref="T29:T30"/>
    <mergeCell ref="F29:F30"/>
    <mergeCell ref="H29:H30"/>
    <mergeCell ref="I29:I30"/>
    <mergeCell ref="J29:J30"/>
    <mergeCell ref="K29:K30"/>
    <mergeCell ref="L29:L30"/>
    <mergeCell ref="A20:A21"/>
    <mergeCell ref="A34:A35"/>
    <mergeCell ref="A36:A37"/>
    <mergeCell ref="B29:C30"/>
  </mergeCells>
  <printOptions horizontalCentered="1"/>
  <pageMargins left="0.2362204724409449" right="0.5118110236220472" top="0.984251968503937" bottom="0.7874015748031497" header="0" footer="0"/>
  <pageSetup fitToHeight="0" horizontalDpi="600" verticalDpi="600" orientation="landscape" paperSize="9" scale="75" r:id="rId2"/>
  <ignoredErrors>
    <ignoredError sqref="T23 T20 N29:T30 D29:L30" unlockedFormula="1"/>
    <ignoredError sqref="T17:T19 T24" formulaRange="1" unlockedFormula="1"/>
    <ignoredError sqref="T27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50"/>
  <sheetViews>
    <sheetView showGridLines="0" zoomScale="80" zoomScaleNormal="80" zoomScalePageLayoutView="0" workbookViewId="0" topLeftCell="A4">
      <selection activeCell="E7" sqref="E7"/>
    </sheetView>
  </sheetViews>
  <sheetFormatPr defaultColWidth="12.57421875" defaultRowHeight="15"/>
  <cols>
    <col min="1" max="1" width="4.140625" style="37" customWidth="1"/>
    <col min="2" max="2" width="4.00390625" style="37" customWidth="1"/>
    <col min="3" max="3" width="55.7109375" style="37" customWidth="1"/>
    <col min="4" max="5" width="19.7109375" style="37" customWidth="1"/>
    <col min="6" max="6" width="14.00390625" style="258" bestFit="1" customWidth="1"/>
    <col min="7" max="7" width="13.8515625" style="258" customWidth="1"/>
    <col min="8" max="8" width="16.140625" style="258" customWidth="1"/>
    <col min="9" max="10" width="12.57421875" style="258" customWidth="1"/>
    <col min="11" max="11" width="14.7109375" style="37" bestFit="1" customWidth="1"/>
    <col min="12" max="16384" width="12.57421875" style="37" customWidth="1"/>
  </cols>
  <sheetData>
    <row r="1" ht="15.75">
      <c r="H1" s="257" t="s">
        <v>56</v>
      </c>
    </row>
    <row r="2" spans="7:11" ht="15.75">
      <c r="G2" s="388"/>
      <c r="I2" s="82" t="s">
        <v>330</v>
      </c>
      <c r="J2" s="82" t="s">
        <v>329</v>
      </c>
      <c r="K2" s="82"/>
    </row>
    <row r="3" spans="7:11" ht="15.75">
      <c r="G3" s="388"/>
      <c r="H3" s="388"/>
      <c r="I3" s="82"/>
      <c r="J3" s="389"/>
      <c r="K3" s="82"/>
    </row>
    <row r="4" spans="3:11" ht="13.5" customHeight="1">
      <c r="C4" s="67"/>
      <c r="D4" s="74"/>
      <c r="E4" s="74"/>
      <c r="G4" s="388"/>
      <c r="H4" s="388"/>
      <c r="I4" s="389"/>
      <c r="J4" s="389"/>
      <c r="K4" s="82"/>
    </row>
    <row r="5" spans="2:11" ht="18" customHeight="1">
      <c r="B5" s="69" t="s">
        <v>99</v>
      </c>
      <c r="C5" s="69"/>
      <c r="D5" s="74"/>
      <c r="E5" s="74"/>
      <c r="G5" s="388"/>
      <c r="H5" s="388"/>
      <c r="K5" s="82"/>
    </row>
    <row r="6" spans="2:8" ht="20.25">
      <c r="B6" s="414" t="s">
        <v>383</v>
      </c>
      <c r="C6" s="414"/>
      <c r="D6" s="70"/>
      <c r="E6" s="70"/>
      <c r="G6" s="388"/>
      <c r="H6" s="388"/>
    </row>
    <row r="7" spans="2:10" s="44" customFormat="1" ht="15.75">
      <c r="B7" s="445" t="s">
        <v>289</v>
      </c>
      <c r="C7" s="445"/>
      <c r="D7" s="421"/>
      <c r="E7" s="421"/>
      <c r="F7" s="256"/>
      <c r="G7" s="390"/>
      <c r="H7" s="390"/>
      <c r="I7" s="256"/>
      <c r="J7" s="256"/>
    </row>
    <row r="8" spans="2:10" s="44" customFormat="1" ht="19.5" customHeight="1">
      <c r="B8" s="421" t="s">
        <v>514</v>
      </c>
      <c r="C8" s="421"/>
      <c r="D8" s="264"/>
      <c r="F8" s="390"/>
      <c r="G8" s="87">
        <v>0.383141762452</v>
      </c>
      <c r="H8" s="390"/>
      <c r="I8" s="390"/>
      <c r="J8" s="390"/>
    </row>
    <row r="9" spans="3:10" ht="9.75" customHeight="1">
      <c r="C9" s="72"/>
      <c r="D9" s="72"/>
      <c r="E9" s="72"/>
      <c r="J9" s="388"/>
    </row>
    <row r="10" spans="2:10" ht="18.75" customHeight="1">
      <c r="B10" s="75"/>
      <c r="C10" s="912" t="s">
        <v>515</v>
      </c>
      <c r="D10" s="987" t="s">
        <v>439</v>
      </c>
      <c r="E10" s="988"/>
      <c r="J10" s="388"/>
    </row>
    <row r="11" spans="2:10" ht="16.5" customHeight="1">
      <c r="B11" s="76"/>
      <c r="C11" s="989"/>
      <c r="D11" s="941" t="s">
        <v>476</v>
      </c>
      <c r="E11" s="943" t="s">
        <v>477</v>
      </c>
      <c r="J11" s="388"/>
    </row>
    <row r="12" spans="2:10" ht="15.75">
      <c r="B12" s="77"/>
      <c r="C12" s="990"/>
      <c r="D12" s="942"/>
      <c r="E12" s="944"/>
      <c r="G12" s="991"/>
      <c r="H12" s="991"/>
      <c r="J12" s="388"/>
    </row>
    <row r="13" spans="2:10" ht="12" customHeight="1">
      <c r="B13" s="76"/>
      <c r="C13" s="265"/>
      <c r="D13" s="546"/>
      <c r="E13" s="545"/>
      <c r="F13" s="388"/>
      <c r="G13" s="388"/>
      <c r="H13" s="388"/>
      <c r="I13" s="388"/>
      <c r="J13" s="388"/>
    </row>
    <row r="14" spans="2:10" ht="16.5" customHeight="1">
      <c r="B14" s="576" t="s">
        <v>182</v>
      </c>
      <c r="C14" s="464" t="s">
        <v>324</v>
      </c>
      <c r="D14" s="774">
        <f>+D20</f>
        <v>132335</v>
      </c>
      <c r="E14" s="774">
        <f>+D14/G8</f>
        <v>345394.3500000967</v>
      </c>
      <c r="F14" s="388"/>
      <c r="G14" s="388"/>
      <c r="H14" s="388"/>
      <c r="I14" s="388"/>
      <c r="J14" s="388"/>
    </row>
    <row r="15" spans="2:11" ht="9.75" customHeight="1" hidden="1">
      <c r="B15" s="76"/>
      <c r="C15" s="541"/>
      <c r="D15" s="775"/>
      <c r="E15" s="775" t="e">
        <f>+D15/G9</f>
        <v>#DIV/0!</v>
      </c>
      <c r="F15" s="388"/>
      <c r="G15" s="388"/>
      <c r="H15" s="472"/>
      <c r="I15" s="472"/>
      <c r="J15" s="388"/>
      <c r="K15" s="266"/>
    </row>
    <row r="16" spans="2:11" ht="15.75" customHeight="1" hidden="1">
      <c r="B16" s="76"/>
      <c r="C16" s="168" t="s">
        <v>185</v>
      </c>
      <c r="D16" s="776">
        <f>+D17</f>
        <v>0</v>
      </c>
      <c r="E16" s="776" t="e">
        <f>+D16/G10</f>
        <v>#DIV/0!</v>
      </c>
      <c r="F16" s="388"/>
      <c r="G16" s="388"/>
      <c r="H16" s="472" t="s">
        <v>212</v>
      </c>
      <c r="I16" s="472" t="e">
        <f>+E20+E18+#REF!+#REF!+E27+#REF!+E30</f>
        <v>#DIV/0!</v>
      </c>
      <c r="J16" s="388" t="e">
        <f>+I16/1000</f>
        <v>#DIV/0!</v>
      </c>
      <c r="K16" s="266">
        <v>41464.1292206256</v>
      </c>
    </row>
    <row r="17" spans="2:11" ht="15.75" customHeight="1" hidden="1">
      <c r="B17" s="76"/>
      <c r="C17" s="542" t="s">
        <v>186</v>
      </c>
      <c r="D17" s="777">
        <f>+D18</f>
        <v>0</v>
      </c>
      <c r="E17" s="777" t="e">
        <f>+D17/G11</f>
        <v>#DIV/0!</v>
      </c>
      <c r="F17" s="388"/>
      <c r="G17" s="388"/>
      <c r="H17" s="472" t="s">
        <v>213</v>
      </c>
      <c r="I17" s="472" t="e">
        <f>+#REF!+#REF!</f>
        <v>#REF!</v>
      </c>
      <c r="J17" s="388" t="e">
        <f>+I17/1000</f>
        <v>#REF!</v>
      </c>
      <c r="K17" s="266">
        <v>353.485032799863</v>
      </c>
    </row>
    <row r="18" spans="2:11" ht="15.75" customHeight="1" hidden="1">
      <c r="B18" s="76"/>
      <c r="C18" s="541" t="s">
        <v>214</v>
      </c>
      <c r="D18" s="775"/>
      <c r="E18" s="775" t="e">
        <f>+D18/G12</f>
        <v>#DIV/0!</v>
      </c>
      <c r="F18" s="388"/>
      <c r="G18" s="388"/>
      <c r="H18" s="473"/>
      <c r="I18" s="472"/>
      <c r="J18" s="388"/>
      <c r="K18" s="266"/>
    </row>
    <row r="19" spans="2:10" ht="21.75" customHeight="1">
      <c r="B19" s="76"/>
      <c r="C19" s="578" t="s">
        <v>26</v>
      </c>
      <c r="D19" s="776"/>
      <c r="E19" s="776"/>
      <c r="F19" s="388"/>
      <c r="G19" s="388"/>
      <c r="H19" s="388"/>
      <c r="I19" s="388"/>
      <c r="J19" s="388"/>
    </row>
    <row r="20" spans="2:10" ht="15.75" customHeight="1">
      <c r="B20" s="76"/>
      <c r="C20" s="161" t="s">
        <v>215</v>
      </c>
      <c r="D20" s="777">
        <v>132335</v>
      </c>
      <c r="E20" s="777">
        <f>+D20/G8</f>
        <v>345394.3500000967</v>
      </c>
      <c r="F20" s="388"/>
      <c r="G20" s="388"/>
      <c r="H20" s="388"/>
      <c r="I20" s="388"/>
      <c r="J20" s="388"/>
    </row>
    <row r="21" spans="2:10" ht="15.75" customHeight="1">
      <c r="B21" s="76"/>
      <c r="C21" s="541"/>
      <c r="D21" s="775"/>
      <c r="E21" s="775"/>
      <c r="F21" s="388"/>
      <c r="G21" s="388"/>
      <c r="H21" s="388"/>
      <c r="I21" s="388"/>
      <c r="J21" s="388"/>
    </row>
    <row r="22" spans="2:11" ht="15.75" customHeight="1">
      <c r="B22" s="577" t="s">
        <v>187</v>
      </c>
      <c r="C22" s="464" t="s">
        <v>325</v>
      </c>
      <c r="D22" s="774">
        <f>+D25+D27+D30</f>
        <v>15933294.73245</v>
      </c>
      <c r="E22" s="774">
        <f>+D22/G8</f>
        <v>41585899.251706146</v>
      </c>
      <c r="F22" s="388"/>
      <c r="G22" s="388"/>
      <c r="H22" s="388"/>
      <c r="I22" s="388"/>
      <c r="J22" s="388"/>
      <c r="K22" s="88"/>
    </row>
    <row r="23" spans="2:11" ht="13.5" customHeight="1">
      <c r="B23" s="76"/>
      <c r="C23" s="464"/>
      <c r="D23" s="775"/>
      <c r="E23" s="775"/>
      <c r="F23" s="388"/>
      <c r="G23" s="388"/>
      <c r="H23" s="388"/>
      <c r="I23" s="388"/>
      <c r="J23" s="388"/>
      <c r="K23" s="88"/>
    </row>
    <row r="24" spans="2:11" ht="15" customHeight="1">
      <c r="B24" s="76"/>
      <c r="C24" s="544" t="s">
        <v>25</v>
      </c>
      <c r="D24" s="777"/>
      <c r="E24" s="777"/>
      <c r="F24" s="458"/>
      <c r="G24" s="388"/>
      <c r="H24" s="388"/>
      <c r="I24" s="388"/>
      <c r="J24" s="388"/>
      <c r="K24" s="88"/>
    </row>
    <row r="25" spans="2:11" ht="21" customHeight="1">
      <c r="B25" s="76"/>
      <c r="C25" s="543" t="s">
        <v>388</v>
      </c>
      <c r="D25" s="777">
        <v>573582.9913999999</v>
      </c>
      <c r="E25" s="777">
        <f>+D25/G8</f>
        <v>1497051.607554419</v>
      </c>
      <c r="F25" s="388"/>
      <c r="G25" s="388"/>
      <c r="H25" s="388"/>
      <c r="I25" s="388"/>
      <c r="J25" s="388"/>
      <c r="K25" s="88"/>
    </row>
    <row r="26" spans="2:11" ht="23.25" customHeight="1">
      <c r="B26" s="259"/>
      <c r="C26" s="544" t="s">
        <v>26</v>
      </c>
      <c r="D26" s="778"/>
      <c r="E26" s="778"/>
      <c r="F26" s="388"/>
      <c r="G26" s="388"/>
      <c r="H26" s="388"/>
      <c r="I26" s="388"/>
      <c r="J26" s="388"/>
      <c r="K26" s="88"/>
    </row>
    <row r="27" spans="2:11" ht="21.75" customHeight="1">
      <c r="B27" s="259"/>
      <c r="C27" s="161" t="s">
        <v>211</v>
      </c>
      <c r="D27" s="777">
        <v>12841664.58157</v>
      </c>
      <c r="E27" s="777">
        <f>+D27/$G$8</f>
        <v>33516744.557907086</v>
      </c>
      <c r="F27" s="388"/>
      <c r="G27" s="388"/>
      <c r="H27" s="388"/>
      <c r="I27" s="388"/>
      <c r="J27" s="388"/>
      <c r="K27" s="88"/>
    </row>
    <row r="28" spans="2:11" ht="9.75" customHeight="1">
      <c r="B28" s="76"/>
      <c r="C28" s="271"/>
      <c r="D28" s="775"/>
      <c r="E28" s="775"/>
      <c r="F28" s="388"/>
      <c r="G28" s="388"/>
      <c r="H28" s="388"/>
      <c r="I28" s="388"/>
      <c r="J28" s="388"/>
      <c r="K28" s="88"/>
    </row>
    <row r="29" spans="2:11" ht="19.5" customHeight="1">
      <c r="B29" s="76"/>
      <c r="C29" s="544" t="s">
        <v>410</v>
      </c>
      <c r="D29" s="776"/>
      <c r="E29" s="776"/>
      <c r="F29" s="388"/>
      <c r="G29" s="388"/>
      <c r="H29" s="388"/>
      <c r="I29" s="388"/>
      <c r="J29" s="388"/>
      <c r="K29" s="88"/>
    </row>
    <row r="30" spans="2:11" ht="15.75" customHeight="1">
      <c r="B30" s="76"/>
      <c r="C30" s="161" t="s">
        <v>425</v>
      </c>
      <c r="D30" s="777">
        <v>2518047.15948</v>
      </c>
      <c r="E30" s="777">
        <f>+D30/$G$8</f>
        <v>6572103.08624464</v>
      </c>
      <c r="F30" s="388"/>
      <c r="G30" s="388"/>
      <c r="H30" s="388"/>
      <c r="I30" s="388"/>
      <c r="J30" s="388"/>
      <c r="K30" s="88"/>
    </row>
    <row r="31" spans="2:11" ht="12" customHeight="1">
      <c r="B31" s="76"/>
      <c r="C31" s="272"/>
      <c r="D31" s="775"/>
      <c r="E31" s="775"/>
      <c r="F31" s="388"/>
      <c r="G31" s="388"/>
      <c r="H31" s="388"/>
      <c r="I31" s="388"/>
      <c r="J31" s="388"/>
      <c r="K31" s="88"/>
    </row>
    <row r="32" spans="2:11" ht="15" customHeight="1">
      <c r="B32" s="992" t="s">
        <v>66</v>
      </c>
      <c r="C32" s="993"/>
      <c r="D32" s="996">
        <f>+D14+D22</f>
        <v>16065629.73245</v>
      </c>
      <c r="E32" s="996">
        <f>+E14+E22</f>
        <v>41931293.601706244</v>
      </c>
      <c r="F32" s="388"/>
      <c r="G32" s="388"/>
      <c r="H32" s="388"/>
      <c r="I32" s="388"/>
      <c r="J32" s="388"/>
      <c r="K32" s="88"/>
    </row>
    <row r="33" spans="2:11" ht="15" customHeight="1">
      <c r="B33" s="994"/>
      <c r="C33" s="995"/>
      <c r="D33" s="997"/>
      <c r="E33" s="997"/>
      <c r="F33" s="388"/>
      <c r="G33" s="465"/>
      <c r="H33" s="388"/>
      <c r="I33" s="388"/>
      <c r="J33" s="388"/>
      <c r="K33" s="88"/>
    </row>
    <row r="34" spans="3:5" ht="7.5" customHeight="1">
      <c r="C34" s="44"/>
      <c r="D34" s="44"/>
      <c r="E34" s="44"/>
    </row>
    <row r="35" spans="2:5" ht="15.75" customHeight="1">
      <c r="B35" s="383" t="s">
        <v>440</v>
      </c>
      <c r="C35" s="383"/>
      <c r="D35" s="44"/>
      <c r="E35" s="44"/>
    </row>
    <row r="36" spans="2:7" ht="15.75" customHeight="1">
      <c r="B36" s="384" t="s">
        <v>417</v>
      </c>
      <c r="C36" s="383"/>
      <c r="D36" s="44"/>
      <c r="E36" s="44"/>
      <c r="G36" s="388"/>
    </row>
    <row r="37" spans="2:7" ht="15.75" customHeight="1">
      <c r="B37" s="384" t="s">
        <v>416</v>
      </c>
      <c r="C37" s="383"/>
      <c r="D37" s="44"/>
      <c r="E37" s="44"/>
      <c r="G37" s="465"/>
    </row>
    <row r="38" spans="2:5" ht="9.75" customHeight="1">
      <c r="B38" s="384"/>
      <c r="C38" s="384"/>
      <c r="D38" s="44"/>
      <c r="E38" s="44"/>
    </row>
    <row r="39" spans="2:5" ht="15.75" customHeight="1">
      <c r="B39" s="384" t="s">
        <v>384</v>
      </c>
      <c r="C39" s="384"/>
      <c r="D39" s="44"/>
      <c r="E39" s="44"/>
    </row>
    <row r="40" spans="2:5" ht="15.75" customHeight="1" hidden="1">
      <c r="B40" s="47" t="s">
        <v>216</v>
      </c>
      <c r="C40" s="47"/>
      <c r="D40" s="44"/>
      <c r="E40" s="44"/>
    </row>
    <row r="41" spans="2:5" ht="12" customHeight="1">
      <c r="B41" s="185"/>
      <c r="C41" s="185"/>
      <c r="D41" s="44"/>
      <c r="E41" s="44"/>
    </row>
    <row r="42" spans="2:3" ht="15.75" customHeight="1">
      <c r="B42" s="49"/>
      <c r="C42" s="49"/>
    </row>
    <row r="43" spans="2:3" ht="15.75" customHeight="1">
      <c r="B43" s="49"/>
      <c r="C43" s="49"/>
    </row>
    <row r="45" ht="15.75">
      <c r="C45" s="262"/>
    </row>
    <row r="49" spans="3:4" ht="16.5">
      <c r="C49" s="464" t="s">
        <v>324</v>
      </c>
      <c r="D49" s="716">
        <f>+D14/D32</f>
        <v>0.008237149878582381</v>
      </c>
    </row>
    <row r="50" spans="3:4" ht="16.5">
      <c r="C50" s="464" t="s">
        <v>325</v>
      </c>
      <c r="D50" s="716">
        <f>+D22/D32</f>
        <v>0.9917628501214176</v>
      </c>
    </row>
  </sheetData>
  <sheetProtection/>
  <mergeCells count="8">
    <mergeCell ref="B32:C33"/>
    <mergeCell ref="D32:D33"/>
    <mergeCell ref="E32:E33"/>
    <mergeCell ref="D10:E10"/>
    <mergeCell ref="C10:C12"/>
    <mergeCell ref="G12:H12"/>
    <mergeCell ref="D11:D12"/>
    <mergeCell ref="E11:E12"/>
  </mergeCells>
  <printOptions horizontalCentered="1"/>
  <pageMargins left="0.65" right="0.15748031496062992" top="0.984251968503937" bottom="0.3937007874015748" header="0" footer="0.15748031496062992"/>
  <pageSetup fitToHeight="1" fitToWidth="1" horizontalDpi="600" verticalDpi="600" orientation="portrait" paperSize="9" scale="5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4:J102"/>
  <sheetViews>
    <sheetView showGridLines="0" zoomScale="80" zoomScaleNormal="80" zoomScalePageLayoutView="0" workbookViewId="0" topLeftCell="A10">
      <selection activeCell="C24" sqref="C24"/>
    </sheetView>
  </sheetViews>
  <sheetFormatPr defaultColWidth="12.57421875" defaultRowHeight="15"/>
  <cols>
    <col min="1" max="1" width="3.00390625" style="44" customWidth="1"/>
    <col min="2" max="2" width="3.28125" style="44" customWidth="1"/>
    <col min="3" max="3" width="56.8515625" style="44" customWidth="1"/>
    <col min="4" max="4" width="13.00390625" style="44" customWidth="1"/>
    <col min="5" max="6" width="19.7109375" style="44" customWidth="1"/>
    <col min="7" max="7" width="9.7109375" style="256" customWidth="1"/>
    <col min="8" max="8" width="17.421875" style="256" bestFit="1" customWidth="1"/>
    <col min="9" max="9" width="16.57421875" style="256" bestFit="1" customWidth="1"/>
    <col min="10" max="16384" width="12.57421875" style="44" customWidth="1"/>
  </cols>
  <sheetData>
    <row r="1" ht="15"/>
    <row r="2" ht="15"/>
    <row r="3" ht="15"/>
    <row r="4" spans="3:6" ht="11.25" customHeight="1">
      <c r="C4" s="67"/>
      <c r="D4" s="67"/>
      <c r="E4" s="68"/>
      <c r="F4" s="68"/>
    </row>
    <row r="5" spans="2:9" s="589" customFormat="1" ht="18" customHeight="1">
      <c r="B5" s="69" t="s">
        <v>69</v>
      </c>
      <c r="C5" s="69"/>
      <c r="D5" s="605"/>
      <c r="E5" s="117"/>
      <c r="F5" s="117"/>
      <c r="G5" s="606"/>
      <c r="H5" s="606"/>
      <c r="I5" s="606"/>
    </row>
    <row r="6" spans="2:9" s="589" customFormat="1" ht="18">
      <c r="B6" s="38" t="s">
        <v>364</v>
      </c>
      <c r="C6" s="38"/>
      <c r="D6" s="38"/>
      <c r="E6" s="38"/>
      <c r="F6" s="38"/>
      <c r="G6" s="606"/>
      <c r="H6" s="87">
        <v>0.383141762452</v>
      </c>
      <c r="I6" s="606"/>
    </row>
    <row r="7" spans="2:6" ht="15.75">
      <c r="B7" s="421" t="s">
        <v>289</v>
      </c>
      <c r="C7" s="421"/>
      <c r="D7" s="421"/>
      <c r="E7" s="421"/>
      <c r="F7" s="421"/>
    </row>
    <row r="8" spans="2:8" ht="15.75">
      <c r="B8" s="421" t="s">
        <v>512</v>
      </c>
      <c r="C8" s="421"/>
      <c r="D8" s="421"/>
      <c r="E8" s="421"/>
      <c r="G8" s="390"/>
      <c r="H8" s="390"/>
    </row>
    <row r="9" spans="3:8" ht="11.25" customHeight="1">
      <c r="C9" s="72"/>
      <c r="D9" s="72"/>
      <c r="E9" s="72"/>
      <c r="G9" s="390"/>
      <c r="H9" s="390"/>
    </row>
    <row r="10" spans="2:8" ht="18.75" customHeight="1">
      <c r="B10" s="899" t="s">
        <v>516</v>
      </c>
      <c r="C10" s="913"/>
      <c r="D10" s="998" t="s">
        <v>217</v>
      </c>
      <c r="E10" s="1001" t="s">
        <v>439</v>
      </c>
      <c r="F10" s="988"/>
      <c r="H10" s="257" t="s">
        <v>56</v>
      </c>
    </row>
    <row r="11" spans="2:9" ht="16.5" customHeight="1">
      <c r="B11" s="900"/>
      <c r="C11" s="1014"/>
      <c r="D11" s="999"/>
      <c r="E11" s="1002" t="s">
        <v>476</v>
      </c>
      <c r="F11" s="943" t="s">
        <v>477</v>
      </c>
      <c r="G11" s="390"/>
      <c r="I11" s="390"/>
    </row>
    <row r="12" spans="2:9" ht="15" customHeight="1">
      <c r="B12" s="901"/>
      <c r="C12" s="531"/>
      <c r="D12" s="1000"/>
      <c r="E12" s="1003"/>
      <c r="F12" s="944"/>
      <c r="G12" s="390"/>
      <c r="H12" s="390"/>
      <c r="I12" s="390"/>
    </row>
    <row r="13" spans="1:9" ht="12" customHeight="1">
      <c r="A13" s="85"/>
      <c r="B13" s="160"/>
      <c r="C13" s="679"/>
      <c r="D13" s="847"/>
      <c r="E13" s="779"/>
      <c r="F13" s="789"/>
      <c r="G13" s="390"/>
      <c r="H13" s="390"/>
      <c r="I13" s="390"/>
    </row>
    <row r="14" spans="2:9" ht="16.5" customHeight="1">
      <c r="B14" s="259" t="s">
        <v>182</v>
      </c>
      <c r="C14" s="464" t="s">
        <v>183</v>
      </c>
      <c r="D14" s="285"/>
      <c r="E14" s="780">
        <f>+E16</f>
        <v>573582.9914</v>
      </c>
      <c r="F14" s="774">
        <f>+F16</f>
        <v>1497051.6075544194</v>
      </c>
      <c r="G14" s="390"/>
      <c r="H14" s="390"/>
      <c r="I14" s="390"/>
    </row>
    <row r="15" spans="2:9" ht="3.75" customHeight="1">
      <c r="B15" s="160"/>
      <c r="C15" s="161"/>
      <c r="D15" s="285"/>
      <c r="E15" s="781"/>
      <c r="F15" s="790">
        <f>+E15/$H$6</f>
        <v>0</v>
      </c>
      <c r="G15" s="390"/>
      <c r="H15" s="390"/>
      <c r="I15" s="390"/>
    </row>
    <row r="16" spans="2:9" ht="16.5" customHeight="1">
      <c r="B16" s="160"/>
      <c r="C16" s="271" t="s">
        <v>184</v>
      </c>
      <c r="D16" s="848" t="s">
        <v>218</v>
      </c>
      <c r="E16" s="782">
        <v>573582.9914</v>
      </c>
      <c r="F16" s="775">
        <f>+E16/$H$6</f>
        <v>1497051.6075544194</v>
      </c>
      <c r="G16" s="390"/>
      <c r="H16" s="417"/>
      <c r="I16" s="390"/>
    </row>
    <row r="17" spans="2:9" ht="9.75" customHeight="1" hidden="1">
      <c r="B17" s="160"/>
      <c r="C17" s="271"/>
      <c r="D17" s="849"/>
      <c r="E17" s="782"/>
      <c r="F17" s="775"/>
      <c r="G17" s="390"/>
      <c r="H17" s="390"/>
      <c r="I17" s="474"/>
    </row>
    <row r="18" spans="2:9" ht="9.75" customHeight="1">
      <c r="B18" s="160"/>
      <c r="C18" s="271"/>
      <c r="D18" s="848"/>
      <c r="E18" s="782"/>
      <c r="F18" s="775"/>
      <c r="G18" s="390"/>
      <c r="H18" s="417"/>
      <c r="I18" s="390"/>
    </row>
    <row r="19" spans="2:10" ht="15.75" customHeight="1">
      <c r="B19" s="259" t="s">
        <v>187</v>
      </c>
      <c r="C19" s="464" t="s">
        <v>143</v>
      </c>
      <c r="D19" s="850"/>
      <c r="E19" s="780">
        <f>+E21+E46</f>
        <v>15492046.74105</v>
      </c>
      <c r="F19" s="774">
        <f>+F21+F46</f>
        <v>40434241.99415182</v>
      </c>
      <c r="G19" s="390"/>
      <c r="H19" s="417"/>
      <c r="I19" s="390"/>
      <c r="J19" s="151"/>
    </row>
    <row r="20" spans="2:10" ht="6.75" customHeight="1">
      <c r="B20" s="259"/>
      <c r="C20" s="464"/>
      <c r="D20" s="850"/>
      <c r="E20" s="783"/>
      <c r="F20" s="791"/>
      <c r="G20" s="390"/>
      <c r="H20" s="417"/>
      <c r="I20" s="390"/>
      <c r="J20" s="151"/>
    </row>
    <row r="21" spans="2:10" ht="15.75" customHeight="1">
      <c r="B21" s="259"/>
      <c r="C21" s="168" t="s">
        <v>441</v>
      </c>
      <c r="D21" s="850"/>
      <c r="E21" s="784">
        <f>SUM(E22:E27)</f>
        <v>12973999.58157</v>
      </c>
      <c r="F21" s="788">
        <f>SUM(F22:F27)</f>
        <v>33862138.90790718</v>
      </c>
      <c r="G21" s="390"/>
      <c r="H21" s="24"/>
      <c r="I21" s="390"/>
      <c r="J21" s="151"/>
    </row>
    <row r="22" spans="2:10" ht="15.75" customHeight="1">
      <c r="B22" s="160"/>
      <c r="C22" s="271" t="s">
        <v>188</v>
      </c>
      <c r="D22" s="851" t="s">
        <v>218</v>
      </c>
      <c r="E22" s="782">
        <v>669042.02878</v>
      </c>
      <c r="F22" s="775">
        <f aca="true" t="shared" si="0" ref="F22:F43">+E22/$H$6</f>
        <v>1746199.6951162892</v>
      </c>
      <c r="G22" s="390"/>
      <c r="H22" s="417"/>
      <c r="I22" s="390"/>
      <c r="J22" s="256"/>
    </row>
    <row r="23" spans="2:10" ht="15.75" customHeight="1">
      <c r="B23" s="160"/>
      <c r="C23" s="271" t="s">
        <v>189</v>
      </c>
      <c r="D23" s="851" t="s">
        <v>218</v>
      </c>
      <c r="E23" s="782">
        <v>97335</v>
      </c>
      <c r="F23" s="775">
        <f t="shared" si="0"/>
        <v>254044.35000007114</v>
      </c>
      <c r="G23" s="390"/>
      <c r="H23" s="390"/>
      <c r="I23" s="390"/>
      <c r="J23" s="256"/>
    </row>
    <row r="24" spans="2:10" ht="15.75" customHeight="1">
      <c r="B24" s="160"/>
      <c r="C24" s="271" t="s">
        <v>190</v>
      </c>
      <c r="D24" s="851" t="s">
        <v>218</v>
      </c>
      <c r="E24" s="782">
        <v>24500</v>
      </c>
      <c r="F24" s="775">
        <f t="shared" si="0"/>
        <v>63945.000000017906</v>
      </c>
      <c r="G24" s="390"/>
      <c r="H24" s="390"/>
      <c r="I24" s="390"/>
      <c r="J24" s="256"/>
    </row>
    <row r="25" spans="2:10" ht="15.75" customHeight="1">
      <c r="B25" s="160"/>
      <c r="C25" s="271" t="s">
        <v>191</v>
      </c>
      <c r="D25" s="851" t="s">
        <v>218</v>
      </c>
      <c r="E25" s="782">
        <v>27024.90421</v>
      </c>
      <c r="F25" s="775">
        <f t="shared" si="0"/>
        <v>70534.99998811976</v>
      </c>
      <c r="G25" s="417"/>
      <c r="H25" s="390"/>
      <c r="I25" s="390"/>
      <c r="J25" s="256"/>
    </row>
    <row r="26" spans="2:10" ht="15.75" customHeight="1">
      <c r="B26" s="160"/>
      <c r="C26" s="271" t="s">
        <v>192</v>
      </c>
      <c r="D26" s="851" t="s">
        <v>219</v>
      </c>
      <c r="E26" s="782">
        <v>11162785.82383</v>
      </c>
      <c r="F26" s="775">
        <f t="shared" si="0"/>
        <v>29134871.000204455</v>
      </c>
      <c r="G26" s="390"/>
      <c r="H26" s="390"/>
      <c r="I26" s="390"/>
      <c r="J26" s="256"/>
    </row>
    <row r="27" spans="2:10" ht="15.75" customHeight="1">
      <c r="B27" s="160"/>
      <c r="C27" s="271" t="s">
        <v>192</v>
      </c>
      <c r="D27" s="851" t="s">
        <v>387</v>
      </c>
      <c r="E27" s="782">
        <v>993311.8247499999</v>
      </c>
      <c r="F27" s="775">
        <f t="shared" si="0"/>
        <v>2592543.862598226</v>
      </c>
      <c r="G27" s="390"/>
      <c r="H27" s="390"/>
      <c r="I27" s="390"/>
      <c r="J27" s="256"/>
    </row>
    <row r="28" spans="2:10" ht="15.75" customHeight="1" hidden="1">
      <c r="B28" s="160"/>
      <c r="C28" s="271" t="s">
        <v>193</v>
      </c>
      <c r="D28" s="851" t="s">
        <v>218</v>
      </c>
      <c r="E28" s="785"/>
      <c r="F28" s="792">
        <f t="shared" si="0"/>
        <v>0</v>
      </c>
      <c r="G28" s="390"/>
      <c r="H28" s="390"/>
      <c r="I28" s="390"/>
      <c r="J28" s="256"/>
    </row>
    <row r="29" spans="2:10" ht="15.75" customHeight="1" hidden="1">
      <c r="B29" s="160"/>
      <c r="C29" s="271" t="s">
        <v>194</v>
      </c>
      <c r="D29" s="851" t="s">
        <v>220</v>
      </c>
      <c r="E29" s="785"/>
      <c r="F29" s="792">
        <f t="shared" si="0"/>
        <v>0</v>
      </c>
      <c r="G29" s="390"/>
      <c r="H29" s="390"/>
      <c r="I29" s="390"/>
      <c r="J29" s="256"/>
    </row>
    <row r="30" spans="2:10" ht="15.75" customHeight="1" hidden="1">
      <c r="B30" s="160"/>
      <c r="C30" s="271" t="s">
        <v>195</v>
      </c>
      <c r="D30" s="851" t="s">
        <v>220</v>
      </c>
      <c r="E30" s="785"/>
      <c r="F30" s="792">
        <f t="shared" si="0"/>
        <v>0</v>
      </c>
      <c r="G30" s="390"/>
      <c r="H30" s="390"/>
      <c r="I30" s="390"/>
      <c r="J30" s="256"/>
    </row>
    <row r="31" spans="2:10" ht="15.75" customHeight="1" hidden="1">
      <c r="B31" s="160"/>
      <c r="C31" s="271" t="s">
        <v>196</v>
      </c>
      <c r="D31" s="851" t="s">
        <v>218</v>
      </c>
      <c r="E31" s="785"/>
      <c r="F31" s="792">
        <f t="shared" si="0"/>
        <v>0</v>
      </c>
      <c r="G31" s="390"/>
      <c r="H31" s="390"/>
      <c r="I31" s="390"/>
      <c r="J31" s="256"/>
    </row>
    <row r="32" spans="2:10" ht="15.75" customHeight="1" hidden="1">
      <c r="B32" s="160"/>
      <c r="C32" s="271" t="s">
        <v>197</v>
      </c>
      <c r="D32" s="851" t="s">
        <v>220</v>
      </c>
      <c r="E32" s="785"/>
      <c r="F32" s="792">
        <f t="shared" si="0"/>
        <v>0</v>
      </c>
      <c r="G32" s="390"/>
      <c r="H32" s="390"/>
      <c r="I32" s="390"/>
      <c r="J32" s="256"/>
    </row>
    <row r="33" spans="2:10" ht="15.75" customHeight="1" hidden="1">
      <c r="B33" s="160"/>
      <c r="C33" s="271" t="s">
        <v>198</v>
      </c>
      <c r="D33" s="851" t="s">
        <v>220</v>
      </c>
      <c r="E33" s="785"/>
      <c r="F33" s="792">
        <f t="shared" si="0"/>
        <v>0</v>
      </c>
      <c r="G33" s="390"/>
      <c r="H33" s="390"/>
      <c r="I33" s="390"/>
      <c r="J33" s="256"/>
    </row>
    <row r="34" spans="2:10" ht="15.75" customHeight="1" hidden="1">
      <c r="B34" s="160"/>
      <c r="C34" s="271" t="s">
        <v>199</v>
      </c>
      <c r="D34" s="851" t="s">
        <v>218</v>
      </c>
      <c r="E34" s="785"/>
      <c r="F34" s="792">
        <f t="shared" si="0"/>
        <v>0</v>
      </c>
      <c r="G34" s="390"/>
      <c r="H34" s="390"/>
      <c r="I34" s="390"/>
      <c r="J34" s="256"/>
    </row>
    <row r="35" spans="2:10" ht="15.75" customHeight="1" hidden="1">
      <c r="B35" s="160"/>
      <c r="C35" s="271" t="s">
        <v>200</v>
      </c>
      <c r="D35" s="851" t="s">
        <v>220</v>
      </c>
      <c r="E35" s="785"/>
      <c r="F35" s="792">
        <f t="shared" si="0"/>
        <v>0</v>
      </c>
      <c r="G35" s="390"/>
      <c r="H35" s="390"/>
      <c r="I35" s="390"/>
      <c r="J35" s="256"/>
    </row>
    <row r="36" spans="2:10" ht="15.75" customHeight="1" hidden="1">
      <c r="B36" s="160"/>
      <c r="C36" s="271" t="s">
        <v>201</v>
      </c>
      <c r="D36" s="851" t="s">
        <v>218</v>
      </c>
      <c r="E36" s="785"/>
      <c r="F36" s="792">
        <f t="shared" si="0"/>
        <v>0</v>
      </c>
      <c r="G36" s="390"/>
      <c r="H36" s="390"/>
      <c r="I36" s="390"/>
      <c r="J36" s="256"/>
    </row>
    <row r="37" spans="2:10" ht="15.75" customHeight="1" hidden="1">
      <c r="B37" s="160"/>
      <c r="C37" s="271" t="s">
        <v>202</v>
      </c>
      <c r="D37" s="851" t="s">
        <v>220</v>
      </c>
      <c r="E37" s="785"/>
      <c r="F37" s="792">
        <f t="shared" si="0"/>
        <v>0</v>
      </c>
      <c r="G37" s="390"/>
      <c r="H37" s="390"/>
      <c r="I37" s="390"/>
      <c r="J37" s="256"/>
    </row>
    <row r="38" spans="2:10" ht="15.75" customHeight="1" hidden="1">
      <c r="B38" s="160"/>
      <c r="C38" s="271" t="s">
        <v>203</v>
      </c>
      <c r="D38" s="851" t="s">
        <v>218</v>
      </c>
      <c r="E38" s="785"/>
      <c r="F38" s="792">
        <f t="shared" si="0"/>
        <v>0</v>
      </c>
      <c r="G38" s="390"/>
      <c r="H38" s="390"/>
      <c r="I38" s="390"/>
      <c r="J38" s="256"/>
    </row>
    <row r="39" spans="2:10" ht="15.75" customHeight="1" hidden="1">
      <c r="B39" s="160"/>
      <c r="C39" s="271" t="s">
        <v>204</v>
      </c>
      <c r="D39" s="851" t="s">
        <v>218</v>
      </c>
      <c r="E39" s="785"/>
      <c r="F39" s="792">
        <f t="shared" si="0"/>
        <v>0</v>
      </c>
      <c r="G39" s="390"/>
      <c r="H39" s="390"/>
      <c r="I39" s="390"/>
      <c r="J39" s="256"/>
    </row>
    <row r="40" spans="2:10" ht="15.75" customHeight="1" hidden="1">
      <c r="B40" s="160"/>
      <c r="C40" s="271" t="s">
        <v>205</v>
      </c>
      <c r="D40" s="851" t="s">
        <v>220</v>
      </c>
      <c r="E40" s="785"/>
      <c r="F40" s="792">
        <f t="shared" si="0"/>
        <v>0</v>
      </c>
      <c r="G40" s="390"/>
      <c r="H40" s="390"/>
      <c r="I40" s="390"/>
      <c r="J40" s="256"/>
    </row>
    <row r="41" spans="2:10" ht="15.75" customHeight="1" hidden="1">
      <c r="B41" s="160"/>
      <c r="C41" s="271" t="s">
        <v>206</v>
      </c>
      <c r="D41" s="851" t="s">
        <v>218</v>
      </c>
      <c r="E41" s="785"/>
      <c r="F41" s="792">
        <f t="shared" si="0"/>
        <v>0</v>
      </c>
      <c r="G41" s="390"/>
      <c r="H41" s="390"/>
      <c r="I41" s="390"/>
      <c r="J41" s="256"/>
    </row>
    <row r="42" spans="2:10" ht="15.75" customHeight="1" hidden="1">
      <c r="B42" s="160"/>
      <c r="C42" s="271" t="s">
        <v>207</v>
      </c>
      <c r="D42" s="851" t="s">
        <v>218</v>
      </c>
      <c r="E42" s="785"/>
      <c r="F42" s="792">
        <f t="shared" si="0"/>
        <v>0</v>
      </c>
      <c r="G42" s="390"/>
      <c r="H42" s="390"/>
      <c r="I42" s="390"/>
      <c r="J42" s="256"/>
    </row>
    <row r="43" spans="2:10" ht="15.75" customHeight="1" hidden="1">
      <c r="B43" s="160"/>
      <c r="C43" s="271" t="s">
        <v>208</v>
      </c>
      <c r="D43" s="851" t="s">
        <v>220</v>
      </c>
      <c r="E43" s="785"/>
      <c r="F43" s="792">
        <f t="shared" si="0"/>
        <v>0</v>
      </c>
      <c r="G43" s="390"/>
      <c r="H43" s="390"/>
      <c r="I43" s="390"/>
      <c r="J43" s="256"/>
    </row>
    <row r="44" spans="2:10" ht="9.75" customHeight="1">
      <c r="B44" s="160"/>
      <c r="C44" s="271"/>
      <c r="D44" s="851"/>
      <c r="E44" s="785"/>
      <c r="F44" s="792"/>
      <c r="G44" s="390"/>
      <c r="H44" s="390"/>
      <c r="I44" s="390"/>
      <c r="J44" s="256"/>
    </row>
    <row r="45" spans="2:10" ht="12" customHeight="1" hidden="1">
      <c r="B45" s="160"/>
      <c r="C45" s="271"/>
      <c r="D45" s="850"/>
      <c r="E45" s="785"/>
      <c r="F45" s="792"/>
      <c r="G45" s="390"/>
      <c r="H45" s="390"/>
      <c r="I45" s="390"/>
      <c r="J45" s="256"/>
    </row>
    <row r="46" spans="2:10" ht="15.75" customHeight="1">
      <c r="B46" s="160"/>
      <c r="C46" s="168" t="s">
        <v>426</v>
      </c>
      <c r="D46" s="850"/>
      <c r="E46" s="786">
        <f>+E47</f>
        <v>2518047.15948</v>
      </c>
      <c r="F46" s="776">
        <f>+F47</f>
        <v>6572103.08624464</v>
      </c>
      <c r="G46" s="390"/>
      <c r="H46" s="390"/>
      <c r="I46" s="390"/>
      <c r="J46" s="256"/>
    </row>
    <row r="47" spans="2:9" ht="15">
      <c r="B47" s="160"/>
      <c r="C47" s="271" t="s">
        <v>427</v>
      </c>
      <c r="D47" s="848" t="s">
        <v>442</v>
      </c>
      <c r="E47" s="787">
        <v>2518047.15948</v>
      </c>
      <c r="F47" s="777">
        <f>+E47/H6</f>
        <v>6572103.08624464</v>
      </c>
      <c r="G47" s="390"/>
      <c r="H47" s="390"/>
      <c r="I47" s="390"/>
    </row>
    <row r="48" spans="2:6" ht="12" customHeight="1">
      <c r="B48" s="160"/>
      <c r="C48" s="272"/>
      <c r="D48" s="854"/>
      <c r="E48" s="785"/>
      <c r="F48" s="792"/>
    </row>
    <row r="49" spans="2:6" ht="15" customHeight="1">
      <c r="B49" s="1004" t="s">
        <v>66</v>
      </c>
      <c r="C49" s="1005"/>
      <c r="D49" s="1006"/>
      <c r="E49" s="1010">
        <f>+E14+E19</f>
        <v>16065629.73245</v>
      </c>
      <c r="F49" s="1012">
        <f>+F14+F19</f>
        <v>41931293.601706244</v>
      </c>
    </row>
    <row r="50" spans="2:9" ht="15" customHeight="1">
      <c r="B50" s="1007"/>
      <c r="C50" s="1008"/>
      <c r="D50" s="1009"/>
      <c r="E50" s="1011"/>
      <c r="F50" s="1013"/>
      <c r="G50" s="390"/>
      <c r="H50" s="390"/>
      <c r="I50" s="390"/>
    </row>
    <row r="51" ht="6" customHeight="1">
      <c r="C51" s="274"/>
    </row>
    <row r="52" spans="2:9" s="185" customFormat="1" ht="15.75" customHeight="1">
      <c r="B52" s="383" t="s">
        <v>440</v>
      </c>
      <c r="C52" s="383"/>
      <c r="D52" s="623"/>
      <c r="E52" s="624"/>
      <c r="G52" s="588"/>
      <c r="H52" s="588"/>
      <c r="I52" s="588"/>
    </row>
    <row r="53" spans="2:9" s="185" customFormat="1" ht="15.75" customHeight="1">
      <c r="B53" s="384" t="s">
        <v>209</v>
      </c>
      <c r="C53" s="383"/>
      <c r="D53" s="623"/>
      <c r="G53" s="588"/>
      <c r="H53" s="588"/>
      <c r="I53" s="588"/>
    </row>
    <row r="54" spans="2:9" s="185" customFormat="1" ht="15.75" customHeight="1">
      <c r="B54" s="384" t="s">
        <v>210</v>
      </c>
      <c r="C54" s="383"/>
      <c r="D54" s="623"/>
      <c r="G54" s="588"/>
      <c r="H54" s="588"/>
      <c r="I54" s="588"/>
    </row>
    <row r="55" spans="2:9" s="185" customFormat="1" ht="6" customHeight="1">
      <c r="B55" s="384"/>
      <c r="C55" s="383"/>
      <c r="D55" s="623"/>
      <c r="G55" s="588"/>
      <c r="H55" s="588"/>
      <c r="I55" s="588"/>
    </row>
    <row r="56" spans="2:9" s="185" customFormat="1" ht="15.75" customHeight="1">
      <c r="B56" s="384"/>
      <c r="C56" s="625" t="s">
        <v>521</v>
      </c>
      <c r="D56" s="623"/>
      <c r="G56" s="588"/>
      <c r="H56" s="588"/>
      <c r="I56" s="588"/>
    </row>
    <row r="57" spans="2:4" ht="15.75" customHeight="1">
      <c r="B57" s="384"/>
      <c r="C57" s="263"/>
      <c r="D57" s="275"/>
    </row>
    <row r="58" spans="2:4" ht="15.75" customHeight="1">
      <c r="B58" s="384"/>
      <c r="C58" s="263"/>
      <c r="D58" s="275"/>
    </row>
    <row r="59" spans="2:4" ht="15.75" customHeight="1" hidden="1">
      <c r="B59" s="47" t="s">
        <v>216</v>
      </c>
      <c r="C59" s="79"/>
      <c r="D59" s="275"/>
    </row>
    <row r="60" spans="2:4" ht="12" customHeight="1">
      <c r="B60" s="185"/>
      <c r="C60" s="80"/>
      <c r="D60" s="275"/>
    </row>
    <row r="61" spans="2:4" ht="15.75" customHeight="1">
      <c r="B61" s="49"/>
      <c r="C61" s="43"/>
      <c r="D61" s="275"/>
    </row>
    <row r="62" spans="2:4" ht="15.75" customHeight="1">
      <c r="B62" s="49"/>
      <c r="C62" s="43"/>
      <c r="D62" s="275"/>
    </row>
    <row r="63" spans="3:4" ht="15.75">
      <c r="C63" s="276"/>
      <c r="D63" s="275"/>
    </row>
    <row r="64" ht="15.75">
      <c r="D64" s="275"/>
    </row>
    <row r="65" spans="3:4" ht="15.75">
      <c r="C65" s="79"/>
      <c r="D65" s="275"/>
    </row>
    <row r="66" ht="15.75">
      <c r="D66" s="275"/>
    </row>
    <row r="67" ht="15.75">
      <c r="D67" s="275"/>
    </row>
    <row r="68" ht="15.75">
      <c r="D68" s="275"/>
    </row>
    <row r="69" ht="15.75">
      <c r="D69" s="275"/>
    </row>
    <row r="70" ht="15.75">
      <c r="D70" s="275"/>
    </row>
    <row r="71" ht="15.75">
      <c r="D71" s="275"/>
    </row>
    <row r="72" ht="15.75">
      <c r="D72" s="275"/>
    </row>
    <row r="73" ht="15.75">
      <c r="D73" s="275"/>
    </row>
    <row r="74" ht="15.75">
      <c r="D74" s="275"/>
    </row>
    <row r="75" ht="15.75">
      <c r="D75" s="275"/>
    </row>
    <row r="76" ht="15.75">
      <c r="D76" s="275"/>
    </row>
    <row r="77" ht="15.75">
      <c r="D77" s="275"/>
    </row>
    <row r="78" ht="15.75">
      <c r="D78" s="275"/>
    </row>
    <row r="79" ht="15.75">
      <c r="D79" s="275"/>
    </row>
    <row r="80" spans="3:4" ht="15.75">
      <c r="C80" s="278"/>
      <c r="D80" s="275"/>
    </row>
    <row r="81" spans="3:4" ht="15.75">
      <c r="C81" s="278"/>
      <c r="D81" s="275"/>
    </row>
    <row r="82" spans="3:4" ht="15.75">
      <c r="C82" s="278"/>
      <c r="D82" s="275"/>
    </row>
    <row r="83" spans="3:4" ht="15.75">
      <c r="C83" s="278"/>
      <c r="D83" s="275"/>
    </row>
    <row r="84" spans="3:4" ht="15.75">
      <c r="C84" s="278"/>
      <c r="D84" s="275"/>
    </row>
    <row r="85" ht="15.75">
      <c r="D85" s="275"/>
    </row>
    <row r="86" ht="15.75">
      <c r="D86" s="275"/>
    </row>
    <row r="87" ht="15.75">
      <c r="D87" s="275"/>
    </row>
    <row r="88" ht="15.75">
      <c r="D88" s="275"/>
    </row>
    <row r="89" ht="15.75">
      <c r="D89" s="275"/>
    </row>
    <row r="90" ht="15.75">
      <c r="D90" s="275"/>
    </row>
    <row r="91" ht="15.75">
      <c r="D91" s="275"/>
    </row>
    <row r="92" ht="15.75">
      <c r="D92" s="275"/>
    </row>
    <row r="93" ht="15.75">
      <c r="D93" s="275"/>
    </row>
    <row r="94" ht="15.75">
      <c r="D94" s="275"/>
    </row>
    <row r="95" ht="15.75">
      <c r="D95" s="275"/>
    </row>
    <row r="96" spans="3:4" ht="15.75">
      <c r="C96" s="279"/>
      <c r="D96" s="275"/>
    </row>
    <row r="97" ht="15.75">
      <c r="D97" s="275"/>
    </row>
    <row r="101" spans="3:4" ht="15">
      <c r="C101" s="280"/>
      <c r="D101" s="280"/>
    </row>
    <row r="102" spans="3:6" ht="15">
      <c r="C102" s="280"/>
      <c r="D102" s="280"/>
      <c r="E102" s="281"/>
      <c r="F102" s="281"/>
    </row>
  </sheetData>
  <sheetProtection/>
  <mergeCells count="8">
    <mergeCell ref="B49:D50"/>
    <mergeCell ref="E49:E50"/>
    <mergeCell ref="F49:F50"/>
    <mergeCell ref="B10:C12"/>
    <mergeCell ref="D10:D12"/>
    <mergeCell ref="E10:F10"/>
    <mergeCell ref="E11:E12"/>
    <mergeCell ref="F11:F12"/>
  </mergeCells>
  <printOptions horizontalCentered="1"/>
  <pageMargins left="0.4330708661417323" right="0.1968503937007874" top="1.141732283464567" bottom="0.7480314960629921" header="0" footer="0"/>
  <pageSetup horizontalDpi="600" verticalDpi="600" orientation="portrait" paperSize="9" scale="75" r:id="rId2"/>
  <headerFooter alignWithMargins="0">
    <oddFooter>&amp;C&amp;"Tahoma,Normal"&amp;14
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4:V386"/>
  <sheetViews>
    <sheetView zoomScale="75" zoomScaleNormal="75" zoomScalePageLayoutView="0" workbookViewId="0" topLeftCell="A1">
      <selection activeCell="D9" sqref="D9"/>
    </sheetView>
  </sheetViews>
  <sheetFormatPr defaultColWidth="12.57421875" defaultRowHeight="15"/>
  <cols>
    <col min="1" max="2" width="2.28125" style="37" customWidth="1"/>
    <col min="3" max="3" width="54.57421875" style="37" customWidth="1"/>
    <col min="4" max="4" width="14.7109375" style="37" customWidth="1"/>
    <col min="5" max="5" width="2.8515625" style="37" customWidth="1"/>
    <col min="6" max="12" width="14.7109375" style="37" customWidth="1"/>
    <col min="13" max="13" width="14.8515625" style="37" hidden="1" customWidth="1"/>
    <col min="14" max="14" width="14.7109375" style="37" hidden="1" customWidth="1"/>
    <col min="15" max="15" width="15.00390625" style="37" hidden="1" customWidth="1"/>
    <col min="16" max="17" width="14.8515625" style="37" hidden="1" customWidth="1"/>
    <col min="18" max="18" width="15.7109375" style="37" customWidth="1"/>
    <col min="19" max="19" width="17.8515625" style="37" bestFit="1" customWidth="1"/>
    <col min="20" max="16384" width="12.57421875" style="37" customWidth="1"/>
  </cols>
  <sheetData>
    <row r="1" ht="15.75"/>
    <row r="2" ht="15.75"/>
    <row r="3" ht="15.75"/>
    <row r="4" ht="9.75" customHeight="1">
      <c r="C4" s="282"/>
    </row>
    <row r="5" spans="2:3" s="589" customFormat="1" ht="18" customHeight="1">
      <c r="B5" s="228" t="s">
        <v>144</v>
      </c>
      <c r="C5" s="228"/>
    </row>
    <row r="6" spans="2:18" s="589" customFormat="1" ht="18">
      <c r="B6" s="38" t="s">
        <v>222</v>
      </c>
      <c r="C6" s="38"/>
      <c r="D6" s="607"/>
      <c r="E6" s="38"/>
      <c r="F6" s="38"/>
      <c r="G6" s="895" t="s">
        <v>502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2:18" s="44" customFormat="1" ht="15.75">
      <c r="B7" s="421" t="s">
        <v>223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</row>
    <row r="8" spans="2:18" s="44" customFormat="1" ht="19.5" customHeight="1">
      <c r="B8" s="608" t="s">
        <v>471</v>
      </c>
      <c r="C8" s="608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</row>
    <row r="9" spans="2:18" s="80" customFormat="1" ht="15">
      <c r="B9" s="72" t="s">
        <v>57</v>
      </c>
      <c r="C9" s="72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72"/>
    </row>
    <row r="10" spans="3:18" ht="7.5" customHeight="1">
      <c r="C10" s="72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72"/>
    </row>
    <row r="11" spans="2:19" ht="16.5" customHeight="1">
      <c r="B11" s="899" t="s">
        <v>517</v>
      </c>
      <c r="C11" s="913"/>
      <c r="D11" s="1023" t="s">
        <v>102</v>
      </c>
      <c r="E11" s="686"/>
      <c r="F11" s="1018" t="s">
        <v>103</v>
      </c>
      <c r="G11" s="1018" t="s">
        <v>51</v>
      </c>
      <c r="H11" s="1018" t="s">
        <v>104</v>
      </c>
      <c r="I11" s="1018" t="s">
        <v>105</v>
      </c>
      <c r="J11" s="1018" t="s">
        <v>106</v>
      </c>
      <c r="K11" s="1018" t="s">
        <v>107</v>
      </c>
      <c r="L11" s="1018" t="s">
        <v>108</v>
      </c>
      <c r="M11" s="686"/>
      <c r="N11" s="686"/>
      <c r="O11" s="686"/>
      <c r="P11" s="686"/>
      <c r="Q11" s="686"/>
      <c r="R11" s="1020" t="s">
        <v>66</v>
      </c>
      <c r="S11" s="88"/>
    </row>
    <row r="12" spans="2:19" ht="16.5">
      <c r="B12" s="901"/>
      <c r="C12" s="531"/>
      <c r="D12" s="1024"/>
      <c r="E12" s="284"/>
      <c r="F12" s="1019"/>
      <c r="G12" s="1019"/>
      <c r="H12" s="1019"/>
      <c r="I12" s="1019"/>
      <c r="J12" s="1019"/>
      <c r="K12" s="1019"/>
      <c r="L12" s="1019"/>
      <c r="M12" s="284" t="s">
        <v>134</v>
      </c>
      <c r="N12" s="284" t="s">
        <v>109</v>
      </c>
      <c r="O12" s="284" t="s">
        <v>110</v>
      </c>
      <c r="P12" s="284" t="s">
        <v>111</v>
      </c>
      <c r="Q12" s="284"/>
      <c r="R12" s="1021"/>
      <c r="S12" s="88"/>
    </row>
    <row r="13" spans="2:19" ht="12" customHeight="1">
      <c r="B13" s="76"/>
      <c r="C13" s="73"/>
      <c r="D13" s="89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85"/>
      <c r="S13" s="88"/>
    </row>
    <row r="14" spans="2:19" ht="16.5" customHeight="1">
      <c r="B14" s="76"/>
      <c r="C14" s="695" t="s">
        <v>472</v>
      </c>
      <c r="D14" s="696">
        <f>SUM(D15:D17)</f>
        <v>71538.07274</v>
      </c>
      <c r="E14" s="697"/>
      <c r="F14" s="697">
        <f aca="true" t="shared" si="0" ref="F14:O14">SUM(F15:F17)</f>
        <v>368416.0611</v>
      </c>
      <c r="G14" s="697">
        <f t="shared" si="0"/>
        <v>25996.608850000004</v>
      </c>
      <c r="H14" s="697">
        <f>SUM(H15:H17)</f>
        <v>25507.523699999998</v>
      </c>
      <c r="I14" s="697">
        <f>SUM(I15:I17)</f>
        <v>31607.392730000007</v>
      </c>
      <c r="J14" s="697">
        <f t="shared" si="0"/>
        <v>35196.057069999995</v>
      </c>
      <c r="K14" s="697">
        <f t="shared" si="0"/>
        <v>28370.109470000003</v>
      </c>
      <c r="L14" s="697">
        <f t="shared" si="0"/>
        <v>381412.8002</v>
      </c>
      <c r="M14" s="697">
        <f t="shared" si="0"/>
        <v>0</v>
      </c>
      <c r="N14" s="697">
        <f t="shared" si="0"/>
        <v>0</v>
      </c>
      <c r="O14" s="697">
        <f t="shared" si="0"/>
        <v>0</v>
      </c>
      <c r="P14" s="697">
        <f>SUM(P15:P17)</f>
        <v>0</v>
      </c>
      <c r="Q14" s="697"/>
      <c r="R14" s="698">
        <f>SUM(R15:R17)</f>
        <v>968044.6258599999</v>
      </c>
      <c r="S14" s="88"/>
    </row>
    <row r="15" spans="2:19" ht="16.5" customHeight="1">
      <c r="B15" s="76"/>
      <c r="C15" s="286" t="s">
        <v>113</v>
      </c>
      <c r="D15" s="287">
        <f>+D20+D30+D156</f>
        <v>54006.08304</v>
      </c>
      <c r="E15" s="288"/>
      <c r="F15" s="288">
        <f aca="true" t="shared" si="1" ref="F15:P17">+F20+F30+F156</f>
        <v>9.40308</v>
      </c>
      <c r="G15" s="288">
        <f t="shared" si="1"/>
        <v>13053.484950000004</v>
      </c>
      <c r="H15" s="288">
        <f t="shared" si="1"/>
        <v>1028.48224</v>
      </c>
      <c r="I15" s="288">
        <f t="shared" si="1"/>
        <v>8.91845</v>
      </c>
      <c r="J15" s="288">
        <f t="shared" si="1"/>
        <v>20422.709499999997</v>
      </c>
      <c r="K15" s="288">
        <f t="shared" si="1"/>
        <v>9.19365</v>
      </c>
      <c r="L15" s="288">
        <f t="shared" si="1"/>
        <v>1039.90816</v>
      </c>
      <c r="M15" s="288">
        <f t="shared" si="1"/>
        <v>0</v>
      </c>
      <c r="N15" s="288">
        <f t="shared" si="1"/>
        <v>0</v>
      </c>
      <c r="O15" s="288">
        <f t="shared" si="1"/>
        <v>0</v>
      </c>
      <c r="P15" s="288">
        <f t="shared" si="1"/>
        <v>0</v>
      </c>
      <c r="Q15" s="288"/>
      <c r="R15" s="641">
        <f>SUM(D15:P15)</f>
        <v>89578.18307</v>
      </c>
      <c r="S15" s="88"/>
    </row>
    <row r="16" spans="2:19" ht="16.5" customHeight="1">
      <c r="B16" s="76"/>
      <c r="C16" s="286" t="s">
        <v>114</v>
      </c>
      <c r="D16" s="287">
        <f>+D21+D31+D157</f>
        <v>17531.989700000002</v>
      </c>
      <c r="E16" s="288"/>
      <c r="F16" s="288">
        <f t="shared" si="1"/>
        <v>367344.24617999996</v>
      </c>
      <c r="G16" s="288">
        <f t="shared" si="1"/>
        <v>12943.1239</v>
      </c>
      <c r="H16" s="288">
        <f t="shared" si="1"/>
        <v>24479.041459999997</v>
      </c>
      <c r="I16" s="288">
        <f t="shared" si="1"/>
        <v>31598.474280000006</v>
      </c>
      <c r="J16" s="288">
        <f t="shared" si="1"/>
        <v>14773.347569999998</v>
      </c>
      <c r="K16" s="288">
        <f t="shared" si="1"/>
        <v>28360.915820000002</v>
      </c>
      <c r="L16" s="288">
        <f t="shared" si="1"/>
        <v>380372.89204</v>
      </c>
      <c r="M16" s="288">
        <f t="shared" si="1"/>
        <v>0</v>
      </c>
      <c r="N16" s="288">
        <f t="shared" si="1"/>
        <v>0</v>
      </c>
      <c r="O16" s="288">
        <f t="shared" si="1"/>
        <v>0</v>
      </c>
      <c r="P16" s="288">
        <f t="shared" si="1"/>
        <v>0</v>
      </c>
      <c r="Q16" s="288"/>
      <c r="R16" s="641">
        <f>SUM(D16:P16)</f>
        <v>877404.0309499999</v>
      </c>
      <c r="S16" s="88"/>
    </row>
    <row r="17" spans="2:19" ht="16.5" customHeight="1">
      <c r="B17" s="76"/>
      <c r="C17" s="286" t="s">
        <v>225</v>
      </c>
      <c r="D17" s="287">
        <f>+D22+D32+D158</f>
        <v>0</v>
      </c>
      <c r="E17" s="288"/>
      <c r="F17" s="288">
        <f t="shared" si="1"/>
        <v>1062.41184</v>
      </c>
      <c r="G17" s="288">
        <f t="shared" si="1"/>
        <v>0</v>
      </c>
      <c r="H17" s="288">
        <f t="shared" si="1"/>
        <v>0</v>
      </c>
      <c r="I17" s="288">
        <f t="shared" si="1"/>
        <v>0</v>
      </c>
      <c r="J17" s="288">
        <f t="shared" si="1"/>
        <v>0</v>
      </c>
      <c r="K17" s="288">
        <f t="shared" si="1"/>
        <v>0</v>
      </c>
      <c r="L17" s="288">
        <f t="shared" si="1"/>
        <v>0</v>
      </c>
      <c r="M17" s="288">
        <f t="shared" si="1"/>
        <v>0</v>
      </c>
      <c r="N17" s="288">
        <f t="shared" si="1"/>
        <v>0</v>
      </c>
      <c r="O17" s="288">
        <f t="shared" si="1"/>
        <v>0</v>
      </c>
      <c r="P17" s="288">
        <f t="shared" si="1"/>
        <v>0</v>
      </c>
      <c r="Q17" s="288"/>
      <c r="R17" s="641">
        <f>SUM(D17:P17)</f>
        <v>1062.41184</v>
      </c>
      <c r="S17" s="88"/>
    </row>
    <row r="18" spans="2:19" ht="12" customHeight="1">
      <c r="B18" s="76"/>
      <c r="C18" s="73"/>
      <c r="D18" s="89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85"/>
      <c r="S18" s="88"/>
    </row>
    <row r="19" spans="2:20" ht="16.5" customHeight="1">
      <c r="B19" s="76"/>
      <c r="C19" s="286" t="s">
        <v>226</v>
      </c>
      <c r="D19" s="287">
        <f>SUM(D20:D22)</f>
        <v>738.6019799999999</v>
      </c>
      <c r="E19" s="288"/>
      <c r="F19" s="288">
        <f aca="true" t="shared" si="2" ref="F19:P19">SUM(F20:F22)</f>
        <v>922.69951</v>
      </c>
      <c r="G19" s="288">
        <f t="shared" si="2"/>
        <v>21254.533170000002</v>
      </c>
      <c r="H19" s="288">
        <f t="shared" si="2"/>
        <v>1388.55153</v>
      </c>
      <c r="I19" s="288">
        <f t="shared" si="2"/>
        <v>11.034379999999999</v>
      </c>
      <c r="J19" s="288">
        <f t="shared" si="2"/>
        <v>29399.831989999995</v>
      </c>
      <c r="K19" s="288">
        <f t="shared" si="2"/>
        <v>426.32464000000004</v>
      </c>
      <c r="L19" s="288">
        <f t="shared" si="2"/>
        <v>1431.62087</v>
      </c>
      <c r="M19" s="288">
        <f t="shared" si="2"/>
        <v>0</v>
      </c>
      <c r="N19" s="288">
        <f t="shared" si="2"/>
        <v>0</v>
      </c>
      <c r="O19" s="288">
        <f t="shared" si="2"/>
        <v>0</v>
      </c>
      <c r="P19" s="288">
        <f t="shared" si="2"/>
        <v>0</v>
      </c>
      <c r="Q19" s="288"/>
      <c r="R19" s="641">
        <f>SUM(R20:R22)</f>
        <v>55573.19807</v>
      </c>
      <c r="S19" s="88"/>
      <c r="T19" s="40"/>
    </row>
    <row r="20" spans="2:19" ht="16.5" customHeight="1">
      <c r="B20" s="76"/>
      <c r="C20" s="286" t="s">
        <v>227</v>
      </c>
      <c r="D20" s="287">
        <f>+D25</f>
        <v>8.96816</v>
      </c>
      <c r="E20" s="288"/>
      <c r="F20" s="288">
        <f aca="true" t="shared" si="3" ref="F20:P22">+F25</f>
        <v>9.40308</v>
      </c>
      <c r="G20" s="288">
        <f t="shared" si="3"/>
        <v>13053.484950000004</v>
      </c>
      <c r="H20" s="288">
        <f t="shared" si="3"/>
        <v>1028.48224</v>
      </c>
      <c r="I20" s="288">
        <f t="shared" si="3"/>
        <v>8.91845</v>
      </c>
      <c r="J20" s="288">
        <f t="shared" si="3"/>
        <v>20422.709499999997</v>
      </c>
      <c r="K20" s="288">
        <f t="shared" si="3"/>
        <v>9.19365</v>
      </c>
      <c r="L20" s="288">
        <f t="shared" si="3"/>
        <v>1039.90816</v>
      </c>
      <c r="M20" s="288">
        <f t="shared" si="3"/>
        <v>0</v>
      </c>
      <c r="N20" s="288">
        <f t="shared" si="3"/>
        <v>0</v>
      </c>
      <c r="O20" s="288">
        <f t="shared" si="3"/>
        <v>0</v>
      </c>
      <c r="P20" s="288">
        <f t="shared" si="3"/>
        <v>0</v>
      </c>
      <c r="Q20" s="288"/>
      <c r="R20" s="641">
        <f>SUM(D20:P20)</f>
        <v>35581.06819</v>
      </c>
      <c r="S20" s="88"/>
    </row>
    <row r="21" spans="2:19" ht="16.5" customHeight="1">
      <c r="B21" s="76"/>
      <c r="C21" s="286" t="s">
        <v>228</v>
      </c>
      <c r="D21" s="287">
        <f aca="true" t="shared" si="4" ref="D21:J22">+D26</f>
        <v>729.6338199999999</v>
      </c>
      <c r="E21" s="288"/>
      <c r="F21" s="288">
        <f t="shared" si="4"/>
        <v>913.29643</v>
      </c>
      <c r="G21" s="288">
        <f t="shared" si="4"/>
        <v>8201.04822</v>
      </c>
      <c r="H21" s="288">
        <f t="shared" si="4"/>
        <v>360.06928999999997</v>
      </c>
      <c r="I21" s="288">
        <f t="shared" si="4"/>
        <v>2.1159299999999996</v>
      </c>
      <c r="J21" s="288">
        <f t="shared" si="4"/>
        <v>8977.122489999998</v>
      </c>
      <c r="K21" s="288">
        <f t="shared" si="3"/>
        <v>417.13099000000005</v>
      </c>
      <c r="L21" s="288">
        <f t="shared" si="3"/>
        <v>391.71270999999996</v>
      </c>
      <c r="M21" s="288">
        <f t="shared" si="3"/>
        <v>0</v>
      </c>
      <c r="N21" s="288">
        <f t="shared" si="3"/>
        <v>0</v>
      </c>
      <c r="O21" s="288">
        <f t="shared" si="3"/>
        <v>0</v>
      </c>
      <c r="P21" s="288">
        <f t="shared" si="3"/>
        <v>0</v>
      </c>
      <c r="Q21" s="288"/>
      <c r="R21" s="641">
        <f>SUM(D21:P21)</f>
        <v>19992.129879999997</v>
      </c>
      <c r="S21" s="88"/>
    </row>
    <row r="22" spans="2:19" ht="16.5" customHeight="1">
      <c r="B22" s="1022"/>
      <c r="C22" s="286" t="s">
        <v>229</v>
      </c>
      <c r="D22" s="287">
        <f t="shared" si="4"/>
        <v>0</v>
      </c>
      <c r="E22" s="288"/>
      <c r="F22" s="288">
        <f t="shared" si="4"/>
        <v>0</v>
      </c>
      <c r="G22" s="288">
        <f t="shared" si="4"/>
        <v>0</v>
      </c>
      <c r="H22" s="288">
        <f t="shared" si="4"/>
        <v>0</v>
      </c>
      <c r="I22" s="288">
        <f t="shared" si="4"/>
        <v>0</v>
      </c>
      <c r="J22" s="288">
        <f t="shared" si="4"/>
        <v>0</v>
      </c>
      <c r="K22" s="288">
        <f t="shared" si="3"/>
        <v>0</v>
      </c>
      <c r="L22" s="288">
        <f t="shared" si="3"/>
        <v>0</v>
      </c>
      <c r="M22" s="288">
        <f t="shared" si="3"/>
        <v>0</v>
      </c>
      <c r="N22" s="288">
        <f t="shared" si="3"/>
        <v>0</v>
      </c>
      <c r="O22" s="288">
        <f t="shared" si="3"/>
        <v>0</v>
      </c>
      <c r="P22" s="288">
        <f t="shared" si="3"/>
        <v>0</v>
      </c>
      <c r="Q22" s="288"/>
      <c r="R22" s="641">
        <f>SUM(D22:P22)</f>
        <v>0</v>
      </c>
      <c r="S22" s="88"/>
    </row>
    <row r="23" spans="2:19" ht="9.75" customHeight="1">
      <c r="B23" s="1022"/>
      <c r="C23" s="286"/>
      <c r="D23" s="287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9"/>
      <c r="S23" s="88"/>
    </row>
    <row r="24" spans="2:19" ht="15.75" customHeight="1">
      <c r="B24" s="76"/>
      <c r="C24" s="290" t="s">
        <v>230</v>
      </c>
      <c r="D24" s="291">
        <f>SUM(D25:D27)</f>
        <v>738.6019799999999</v>
      </c>
      <c r="E24" s="192"/>
      <c r="F24" s="192">
        <f aca="true" t="shared" si="5" ref="F24:R24">SUM(F25:F27)</f>
        <v>922.69951</v>
      </c>
      <c r="G24" s="192">
        <f t="shared" si="5"/>
        <v>21254.533170000002</v>
      </c>
      <c r="H24" s="192">
        <f t="shared" si="5"/>
        <v>1388.55153</v>
      </c>
      <c r="I24" s="192">
        <f t="shared" si="5"/>
        <v>11.034379999999999</v>
      </c>
      <c r="J24" s="192">
        <f t="shared" si="5"/>
        <v>29399.831989999995</v>
      </c>
      <c r="K24" s="192">
        <f t="shared" si="5"/>
        <v>426.32464000000004</v>
      </c>
      <c r="L24" s="192">
        <f t="shared" si="5"/>
        <v>1431.62087</v>
      </c>
      <c r="M24" s="192">
        <f t="shared" si="5"/>
        <v>0</v>
      </c>
      <c r="N24" s="192">
        <f t="shared" si="5"/>
        <v>0</v>
      </c>
      <c r="O24" s="192">
        <f t="shared" si="5"/>
        <v>0</v>
      </c>
      <c r="P24" s="192">
        <f t="shared" si="5"/>
        <v>0</v>
      </c>
      <c r="Q24" s="192"/>
      <c r="R24" s="642">
        <f t="shared" si="5"/>
        <v>55573.19807</v>
      </c>
      <c r="S24" s="88"/>
    </row>
    <row r="25" spans="2:19" ht="15.75" customHeight="1">
      <c r="B25" s="76"/>
      <c r="C25" s="293" t="s">
        <v>117</v>
      </c>
      <c r="D25" s="294">
        <v>8.96816</v>
      </c>
      <c r="E25" s="267"/>
      <c r="F25" s="267">
        <v>9.40308</v>
      </c>
      <c r="G25" s="267">
        <v>13053.484950000004</v>
      </c>
      <c r="H25" s="267">
        <v>1028.48224</v>
      </c>
      <c r="I25" s="267">
        <v>8.91845</v>
      </c>
      <c r="J25" s="267">
        <v>20422.709499999997</v>
      </c>
      <c r="K25" s="267">
        <v>9.19365</v>
      </c>
      <c r="L25" s="267">
        <v>1039.90816</v>
      </c>
      <c r="M25" s="267"/>
      <c r="N25" s="267"/>
      <c r="O25" s="267"/>
      <c r="P25" s="267"/>
      <c r="Q25" s="267"/>
      <c r="R25" s="643">
        <f>SUM(D25:P25)</f>
        <v>35581.06819</v>
      </c>
      <c r="S25" s="132"/>
    </row>
    <row r="26" spans="2:19" ht="15.75" customHeight="1">
      <c r="B26" s="76"/>
      <c r="C26" s="293" t="s">
        <v>118</v>
      </c>
      <c r="D26" s="294">
        <v>729.6338199999999</v>
      </c>
      <c r="E26" s="267"/>
      <c r="F26" s="267">
        <v>913.29643</v>
      </c>
      <c r="G26" s="267">
        <v>8201.04822</v>
      </c>
      <c r="H26" s="267">
        <v>360.06928999999997</v>
      </c>
      <c r="I26" s="267">
        <v>2.1159299999999996</v>
      </c>
      <c r="J26" s="267">
        <v>8977.122489999998</v>
      </c>
      <c r="K26" s="267">
        <v>417.13099000000005</v>
      </c>
      <c r="L26" s="267">
        <v>391.71270999999996</v>
      </c>
      <c r="M26" s="267"/>
      <c r="N26" s="267"/>
      <c r="O26" s="267"/>
      <c r="P26" s="267"/>
      <c r="Q26" s="267"/>
      <c r="R26" s="643">
        <f>SUM(D26:P26)</f>
        <v>19992.129879999997</v>
      </c>
      <c r="S26" s="88"/>
    </row>
    <row r="27" spans="2:19" ht="15.75" customHeight="1">
      <c r="B27" s="76"/>
      <c r="C27" s="293" t="s">
        <v>231</v>
      </c>
      <c r="D27" s="294">
        <v>0</v>
      </c>
      <c r="E27" s="267"/>
      <c r="F27" s="267">
        <v>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  <c r="L27" s="267">
        <v>0</v>
      </c>
      <c r="M27" s="267"/>
      <c r="N27" s="267"/>
      <c r="O27" s="267"/>
      <c r="P27" s="267"/>
      <c r="Q27" s="267"/>
      <c r="R27" s="643">
        <f>SUM(D27:P27)</f>
        <v>0</v>
      </c>
      <c r="S27" s="88"/>
    </row>
    <row r="28" spans="2:19" ht="12" customHeight="1">
      <c r="B28" s="76"/>
      <c r="C28" s="293"/>
      <c r="D28" s="294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95"/>
      <c r="S28" s="88"/>
    </row>
    <row r="29" spans="2:19" ht="15.75" customHeight="1">
      <c r="B29" s="76"/>
      <c r="C29" s="286" t="s">
        <v>232</v>
      </c>
      <c r="D29" s="287">
        <f>SUM(D30:D32)</f>
        <v>70799.47076</v>
      </c>
      <c r="E29" s="288"/>
      <c r="F29" s="288">
        <f aca="true" t="shared" si="6" ref="F29:Q29">SUM(F30:F32)</f>
        <v>366430.94974999997</v>
      </c>
      <c r="G29" s="288">
        <f t="shared" si="6"/>
        <v>4742.07568</v>
      </c>
      <c r="H29" s="288">
        <f>SUM(H30:H32)</f>
        <v>24118.972169999997</v>
      </c>
      <c r="I29" s="288">
        <f>SUM(I30:I32)</f>
        <v>31596.358350000006</v>
      </c>
      <c r="J29" s="288">
        <f>SUM(J30:J32)</f>
        <v>5796.22508</v>
      </c>
      <c r="K29" s="288">
        <f>SUM(K30:K32)</f>
        <v>27943.78483</v>
      </c>
      <c r="L29" s="288">
        <f>SUM(L30:L32)</f>
        <v>379981.17933</v>
      </c>
      <c r="M29" s="288">
        <f t="shared" si="6"/>
        <v>0</v>
      </c>
      <c r="N29" s="288">
        <f t="shared" si="6"/>
        <v>0</v>
      </c>
      <c r="O29" s="288">
        <f t="shared" si="6"/>
        <v>0</v>
      </c>
      <c r="P29" s="288">
        <f t="shared" si="6"/>
        <v>0</v>
      </c>
      <c r="Q29" s="288">
        <f t="shared" si="6"/>
        <v>0</v>
      </c>
      <c r="R29" s="641">
        <f>SUM(R30:R32)</f>
        <v>911409.01595</v>
      </c>
      <c r="S29" s="296"/>
    </row>
    <row r="30" spans="2:19" ht="15.75" customHeight="1" hidden="1">
      <c r="B30" s="76"/>
      <c r="C30" s="286" t="s">
        <v>227</v>
      </c>
      <c r="D30" s="287">
        <f>+D35+D40+D45+D50+D55</f>
        <v>53997.11488</v>
      </c>
      <c r="E30" s="288"/>
      <c r="F30" s="288">
        <f aca="true" t="shared" si="7" ref="F30:L30">+F35+F40+F45+F50+F55</f>
        <v>0</v>
      </c>
      <c r="G30" s="288">
        <f t="shared" si="7"/>
        <v>0</v>
      </c>
      <c r="H30" s="288">
        <f t="shared" si="7"/>
        <v>0</v>
      </c>
      <c r="I30" s="288">
        <f t="shared" si="7"/>
        <v>0</v>
      </c>
      <c r="J30" s="288">
        <f t="shared" si="7"/>
        <v>0</v>
      </c>
      <c r="K30" s="288">
        <f t="shared" si="7"/>
        <v>0</v>
      </c>
      <c r="L30" s="288">
        <f t="shared" si="7"/>
        <v>0</v>
      </c>
      <c r="M30" s="288">
        <f aca="true" t="shared" si="8" ref="M30:P31">+M35+M40+M45+M50+M60+M65+M70+M75+M80+M85+M90+M95+M100+M105+M110+M115+M120+M125+M130+M135+M140+M146+M151</f>
        <v>0</v>
      </c>
      <c r="N30" s="288">
        <f t="shared" si="8"/>
        <v>0</v>
      </c>
      <c r="O30" s="288">
        <f t="shared" si="8"/>
        <v>0</v>
      </c>
      <c r="P30" s="288">
        <f t="shared" si="8"/>
        <v>0</v>
      </c>
      <c r="Q30" s="288"/>
      <c r="R30" s="289">
        <f>SUM(D30:P30)</f>
        <v>53997.11488</v>
      </c>
      <c r="S30" s="296"/>
    </row>
    <row r="31" spans="2:20" ht="15.75" customHeight="1" hidden="1">
      <c r="B31" s="76"/>
      <c r="C31" s="286" t="s">
        <v>228</v>
      </c>
      <c r="D31" s="287">
        <f aca="true" t="shared" si="9" ref="D31:L32">+D36+D41+D46+D51+D56</f>
        <v>16802.355880000003</v>
      </c>
      <c r="E31" s="288"/>
      <c r="F31" s="288">
        <f t="shared" si="9"/>
        <v>366430.94974999997</v>
      </c>
      <c r="G31" s="288">
        <f t="shared" si="9"/>
        <v>4742.07568</v>
      </c>
      <c r="H31" s="288">
        <f t="shared" si="9"/>
        <v>24118.972169999997</v>
      </c>
      <c r="I31" s="288">
        <f t="shared" si="9"/>
        <v>31596.358350000006</v>
      </c>
      <c r="J31" s="288">
        <f t="shared" si="9"/>
        <v>5796.22508</v>
      </c>
      <c r="K31" s="288">
        <f t="shared" si="9"/>
        <v>27943.78483</v>
      </c>
      <c r="L31" s="288">
        <f t="shared" si="9"/>
        <v>379981.17933</v>
      </c>
      <c r="M31" s="288">
        <f t="shared" si="8"/>
        <v>0</v>
      </c>
      <c r="N31" s="288">
        <f t="shared" si="8"/>
        <v>0</v>
      </c>
      <c r="O31" s="288">
        <f t="shared" si="8"/>
        <v>0</v>
      </c>
      <c r="P31" s="288">
        <f t="shared" si="8"/>
        <v>0</v>
      </c>
      <c r="Q31" s="288"/>
      <c r="R31" s="289">
        <f>SUM(D31:P31)</f>
        <v>857411.90107</v>
      </c>
      <c r="S31" s="132"/>
      <c r="T31" s="40"/>
    </row>
    <row r="32" spans="2:19" ht="15.75" customHeight="1" hidden="1">
      <c r="B32" s="76"/>
      <c r="C32" s="286" t="s">
        <v>229</v>
      </c>
      <c r="D32" s="287">
        <f t="shared" si="9"/>
        <v>0</v>
      </c>
      <c r="E32" s="288"/>
      <c r="F32" s="288">
        <f t="shared" si="9"/>
        <v>0</v>
      </c>
      <c r="G32" s="288">
        <f t="shared" si="9"/>
        <v>0</v>
      </c>
      <c r="H32" s="288">
        <f aca="true" t="shared" si="10" ref="H32:P32">+H37+H42+H47+H52+H62+H67+H72+H77+H82+H87+H92+H97+H102+H107+H112+H117+H122+H127+H132+H137+H142+H148+H153</f>
        <v>0</v>
      </c>
      <c r="I32" s="288">
        <f t="shared" si="10"/>
        <v>0</v>
      </c>
      <c r="J32" s="288">
        <f t="shared" si="10"/>
        <v>0</v>
      </c>
      <c r="K32" s="288">
        <f t="shared" si="10"/>
        <v>0</v>
      </c>
      <c r="L32" s="288">
        <f>+L37+L42+L47+L52+L62+L67+L72+L77+L82+L87+L92+L97+L102+L107+L112+L117+L122+L127+L132+L137+L142+L148+L153</f>
        <v>0</v>
      </c>
      <c r="M32" s="288">
        <f t="shared" si="10"/>
        <v>0</v>
      </c>
      <c r="N32" s="288">
        <f t="shared" si="10"/>
        <v>0</v>
      </c>
      <c r="O32" s="288">
        <f t="shared" si="10"/>
        <v>0</v>
      </c>
      <c r="P32" s="288">
        <f t="shared" si="10"/>
        <v>0</v>
      </c>
      <c r="Q32" s="288"/>
      <c r="R32" s="289">
        <f>SUM(D32:P32)</f>
        <v>0</v>
      </c>
      <c r="S32" s="88"/>
    </row>
    <row r="33" spans="2:19" ht="9.75" customHeight="1">
      <c r="B33" s="76"/>
      <c r="C33" s="297"/>
      <c r="D33" s="294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95"/>
      <c r="S33" s="88"/>
    </row>
    <row r="34" spans="2:19" ht="15.75" customHeight="1">
      <c r="B34" s="76"/>
      <c r="C34" s="290" t="s">
        <v>233</v>
      </c>
      <c r="D34" s="291">
        <f>SUM(D35:D37)</f>
        <v>53253.89675</v>
      </c>
      <c r="E34" s="192"/>
      <c r="F34" s="192">
        <f aca="true" t="shared" si="11" ref="F34:R34">SUM(F35:F37)</f>
        <v>0</v>
      </c>
      <c r="G34" s="192">
        <f t="shared" si="11"/>
        <v>0</v>
      </c>
      <c r="H34" s="192">
        <f t="shared" si="11"/>
        <v>10435.48235</v>
      </c>
      <c r="I34" s="192">
        <f t="shared" si="11"/>
        <v>0</v>
      </c>
      <c r="J34" s="192">
        <f t="shared" si="11"/>
        <v>7.56568</v>
      </c>
      <c r="K34" s="192">
        <f t="shared" si="11"/>
        <v>10494.298429999999</v>
      </c>
      <c r="L34" s="192">
        <f t="shared" si="11"/>
        <v>0</v>
      </c>
      <c r="M34" s="192">
        <f t="shared" si="11"/>
        <v>0</v>
      </c>
      <c r="N34" s="192">
        <f t="shared" si="11"/>
        <v>0</v>
      </c>
      <c r="O34" s="192">
        <f t="shared" si="11"/>
        <v>0</v>
      </c>
      <c r="P34" s="192">
        <f t="shared" si="11"/>
        <v>0</v>
      </c>
      <c r="Q34" s="192">
        <f t="shared" si="11"/>
        <v>0</v>
      </c>
      <c r="R34" s="642">
        <f t="shared" si="11"/>
        <v>74191.24321</v>
      </c>
      <c r="S34" s="88"/>
    </row>
    <row r="35" spans="2:19" ht="15.75" customHeight="1">
      <c r="B35" s="76"/>
      <c r="C35" s="293" t="s">
        <v>117</v>
      </c>
      <c r="D35" s="294">
        <v>53253.89675</v>
      </c>
      <c r="E35" s="298" t="s">
        <v>161</v>
      </c>
      <c r="F35" s="267">
        <v>0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7"/>
      <c r="N35" s="267"/>
      <c r="O35" s="267"/>
      <c r="P35" s="267"/>
      <c r="Q35" s="267"/>
      <c r="R35" s="643">
        <f>SUM(D35:P35)</f>
        <v>53253.89675</v>
      </c>
      <c r="S35" s="88"/>
    </row>
    <row r="36" spans="2:19" ht="15.75" customHeight="1">
      <c r="B36" s="76"/>
      <c r="C36" s="293" t="s">
        <v>118</v>
      </c>
      <c r="D36" s="294">
        <v>0</v>
      </c>
      <c r="E36" s="267"/>
      <c r="F36" s="267">
        <v>0</v>
      </c>
      <c r="G36" s="267">
        <v>0</v>
      </c>
      <c r="H36" s="267">
        <v>10435.48235</v>
      </c>
      <c r="I36" s="267">
        <v>0</v>
      </c>
      <c r="J36" s="267">
        <v>7.56568</v>
      </c>
      <c r="K36" s="267">
        <v>10494.298429999999</v>
      </c>
      <c r="L36" s="267">
        <v>0</v>
      </c>
      <c r="M36" s="267"/>
      <c r="N36" s="267"/>
      <c r="O36" s="267"/>
      <c r="P36" s="267"/>
      <c r="Q36" s="267"/>
      <c r="R36" s="643">
        <f>SUM(D36:P36)</f>
        <v>20937.34646</v>
      </c>
      <c r="S36" s="88"/>
    </row>
    <row r="37" spans="2:19" ht="15.75" customHeight="1">
      <c r="B37" s="76"/>
      <c r="C37" s="293" t="s">
        <v>231</v>
      </c>
      <c r="D37" s="294">
        <v>0</v>
      </c>
      <c r="E37" s="267"/>
      <c r="F37" s="267">
        <v>0</v>
      </c>
      <c r="G37" s="267">
        <v>0</v>
      </c>
      <c r="H37" s="267">
        <v>0</v>
      </c>
      <c r="I37" s="267">
        <v>0</v>
      </c>
      <c r="J37" s="267">
        <v>0</v>
      </c>
      <c r="K37" s="267">
        <v>0</v>
      </c>
      <c r="L37" s="267">
        <v>0</v>
      </c>
      <c r="M37" s="267"/>
      <c r="N37" s="267"/>
      <c r="O37" s="267"/>
      <c r="P37" s="267"/>
      <c r="Q37" s="267"/>
      <c r="R37" s="643">
        <f>SUM(D37:P37)</f>
        <v>0</v>
      </c>
      <c r="S37" s="88"/>
    </row>
    <row r="38" spans="2:19" ht="6" customHeight="1">
      <c r="B38" s="76"/>
      <c r="C38" s="293"/>
      <c r="D38" s="294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95"/>
      <c r="S38" s="88"/>
    </row>
    <row r="39" spans="2:19" ht="15.75" customHeight="1">
      <c r="B39" s="1015"/>
      <c r="C39" s="290" t="s">
        <v>234</v>
      </c>
      <c r="D39" s="291">
        <f>SUM(D40:D42)</f>
        <v>0</v>
      </c>
      <c r="E39" s="192"/>
      <c r="F39" s="192">
        <f aca="true" t="shared" si="12" ref="F39:R39">SUM(F40:F42)</f>
        <v>0</v>
      </c>
      <c r="G39" s="192">
        <f t="shared" si="12"/>
        <v>0</v>
      </c>
      <c r="H39" s="192">
        <f t="shared" si="12"/>
        <v>0</v>
      </c>
      <c r="I39" s="192">
        <f t="shared" si="12"/>
        <v>0</v>
      </c>
      <c r="J39" s="192">
        <f t="shared" si="12"/>
        <v>3893.4</v>
      </c>
      <c r="K39" s="192">
        <f t="shared" si="12"/>
        <v>0</v>
      </c>
      <c r="L39" s="192">
        <f t="shared" si="12"/>
        <v>0</v>
      </c>
      <c r="M39" s="192">
        <f t="shared" si="12"/>
        <v>0</v>
      </c>
      <c r="N39" s="192">
        <f t="shared" si="12"/>
        <v>0</v>
      </c>
      <c r="O39" s="192">
        <f t="shared" si="12"/>
        <v>0</v>
      </c>
      <c r="P39" s="192">
        <f t="shared" si="12"/>
        <v>0</v>
      </c>
      <c r="Q39" s="192"/>
      <c r="R39" s="642">
        <f t="shared" si="12"/>
        <v>3893.4</v>
      </c>
      <c r="S39" s="88"/>
    </row>
    <row r="40" spans="2:19" ht="15.75" customHeight="1">
      <c r="B40" s="1015"/>
      <c r="C40" s="293" t="s">
        <v>117</v>
      </c>
      <c r="D40" s="294">
        <v>0</v>
      </c>
      <c r="E40" s="267"/>
      <c r="F40" s="267">
        <v>0</v>
      </c>
      <c r="G40" s="267">
        <v>0</v>
      </c>
      <c r="H40" s="267">
        <v>0</v>
      </c>
      <c r="I40" s="267">
        <v>0</v>
      </c>
      <c r="J40" s="267">
        <v>0</v>
      </c>
      <c r="K40" s="267">
        <v>0</v>
      </c>
      <c r="L40" s="267">
        <v>0</v>
      </c>
      <c r="M40" s="267"/>
      <c r="N40" s="267"/>
      <c r="O40" s="267"/>
      <c r="P40" s="267"/>
      <c r="Q40" s="267"/>
      <c r="R40" s="643">
        <f>SUM(D40:P40)</f>
        <v>0</v>
      </c>
      <c r="S40" s="88"/>
    </row>
    <row r="41" spans="2:19" ht="15.75" customHeight="1">
      <c r="B41" s="76"/>
      <c r="C41" s="293" t="s">
        <v>118</v>
      </c>
      <c r="D41" s="294">
        <v>0</v>
      </c>
      <c r="E41" s="267"/>
      <c r="F41" s="267">
        <v>0</v>
      </c>
      <c r="G41" s="267">
        <v>0</v>
      </c>
      <c r="H41" s="267">
        <v>0</v>
      </c>
      <c r="I41" s="267">
        <v>0</v>
      </c>
      <c r="J41" s="267">
        <v>3893.4</v>
      </c>
      <c r="K41" s="267">
        <v>0</v>
      </c>
      <c r="L41" s="267">
        <v>0</v>
      </c>
      <c r="M41" s="267"/>
      <c r="N41" s="267"/>
      <c r="O41" s="267"/>
      <c r="P41" s="267"/>
      <c r="Q41" s="267"/>
      <c r="R41" s="643">
        <f>SUM(D41:P41)</f>
        <v>3893.4</v>
      </c>
      <c r="S41" s="88"/>
    </row>
    <row r="42" spans="2:19" ht="15.75" customHeight="1">
      <c r="B42" s="76"/>
      <c r="C42" s="293" t="s">
        <v>231</v>
      </c>
      <c r="D42" s="294">
        <v>0</v>
      </c>
      <c r="E42" s="267"/>
      <c r="F42" s="267">
        <v>0</v>
      </c>
      <c r="G42" s="267">
        <v>0</v>
      </c>
      <c r="H42" s="267">
        <v>0</v>
      </c>
      <c r="I42" s="267">
        <v>0</v>
      </c>
      <c r="J42" s="267">
        <v>0</v>
      </c>
      <c r="K42" s="267">
        <v>0</v>
      </c>
      <c r="L42" s="267">
        <v>0</v>
      </c>
      <c r="M42" s="267"/>
      <c r="N42" s="267"/>
      <c r="O42" s="267"/>
      <c r="P42" s="267"/>
      <c r="Q42" s="267"/>
      <c r="R42" s="643">
        <f>SUM(D42:P42)</f>
        <v>0</v>
      </c>
      <c r="S42" s="88"/>
    </row>
    <row r="43" spans="2:19" ht="6" customHeight="1">
      <c r="B43" s="76"/>
      <c r="C43" s="293"/>
      <c r="D43" s="294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95"/>
      <c r="S43" s="88"/>
    </row>
    <row r="44" spans="2:19" ht="15.75" customHeight="1">
      <c r="B44" s="76"/>
      <c r="C44" s="290" t="s">
        <v>235</v>
      </c>
      <c r="D44" s="291">
        <f>SUM(D45:D47)</f>
        <v>0</v>
      </c>
      <c r="E44" s="192"/>
      <c r="F44" s="192">
        <f aca="true" t="shared" si="13" ref="F44:R44">SUM(F45:F47)</f>
        <v>0</v>
      </c>
      <c r="G44" s="192">
        <f t="shared" si="13"/>
        <v>0</v>
      </c>
      <c r="H44" s="192">
        <f t="shared" si="13"/>
        <v>0</v>
      </c>
      <c r="I44" s="192">
        <f t="shared" si="13"/>
        <v>0</v>
      </c>
      <c r="J44" s="192">
        <f t="shared" si="13"/>
        <v>980</v>
      </c>
      <c r="K44" s="192">
        <f t="shared" si="13"/>
        <v>0</v>
      </c>
      <c r="L44" s="192">
        <f t="shared" si="13"/>
        <v>0</v>
      </c>
      <c r="M44" s="192">
        <f t="shared" si="13"/>
        <v>0</v>
      </c>
      <c r="N44" s="192">
        <f t="shared" si="13"/>
        <v>0</v>
      </c>
      <c r="O44" s="192">
        <f t="shared" si="13"/>
        <v>0</v>
      </c>
      <c r="P44" s="192">
        <f t="shared" si="13"/>
        <v>0</v>
      </c>
      <c r="Q44" s="192"/>
      <c r="R44" s="642">
        <f t="shared" si="13"/>
        <v>980</v>
      </c>
      <c r="S44" s="88"/>
    </row>
    <row r="45" spans="2:19" ht="15.75" customHeight="1">
      <c r="B45" s="76"/>
      <c r="C45" s="293" t="s">
        <v>117</v>
      </c>
      <c r="D45" s="294">
        <v>0</v>
      </c>
      <c r="E45" s="267"/>
      <c r="F45" s="267">
        <v>0</v>
      </c>
      <c r="G45" s="267">
        <v>0</v>
      </c>
      <c r="H45" s="267">
        <v>0</v>
      </c>
      <c r="I45" s="267">
        <v>0</v>
      </c>
      <c r="J45" s="267">
        <v>0</v>
      </c>
      <c r="K45" s="267">
        <v>0</v>
      </c>
      <c r="L45" s="267">
        <v>0</v>
      </c>
      <c r="M45" s="267"/>
      <c r="N45" s="267"/>
      <c r="O45" s="267"/>
      <c r="P45" s="267"/>
      <c r="Q45" s="267"/>
      <c r="R45" s="643">
        <f>SUM(D45:P45)</f>
        <v>0</v>
      </c>
      <c r="S45" s="88"/>
    </row>
    <row r="46" spans="2:19" ht="15.75" customHeight="1">
      <c r="B46" s="76"/>
      <c r="C46" s="293" t="s">
        <v>118</v>
      </c>
      <c r="D46" s="294">
        <v>0</v>
      </c>
      <c r="E46" s="267"/>
      <c r="F46" s="267">
        <v>0</v>
      </c>
      <c r="G46" s="267">
        <v>0</v>
      </c>
      <c r="H46" s="267">
        <v>0</v>
      </c>
      <c r="I46" s="267">
        <v>0</v>
      </c>
      <c r="J46" s="267">
        <v>980</v>
      </c>
      <c r="K46" s="267">
        <v>0</v>
      </c>
      <c r="L46" s="267">
        <v>0</v>
      </c>
      <c r="M46" s="267"/>
      <c r="N46" s="267"/>
      <c r="O46" s="267"/>
      <c r="P46" s="267"/>
      <c r="Q46" s="267"/>
      <c r="R46" s="643">
        <f>SUM(D46:P46)</f>
        <v>980</v>
      </c>
      <c r="S46" s="88"/>
    </row>
    <row r="47" spans="2:19" ht="15.75" customHeight="1">
      <c r="B47" s="76"/>
      <c r="C47" s="293" t="s">
        <v>231</v>
      </c>
      <c r="D47" s="294">
        <v>0</v>
      </c>
      <c r="E47" s="267"/>
      <c r="F47" s="267">
        <v>0</v>
      </c>
      <c r="G47" s="267">
        <v>0</v>
      </c>
      <c r="H47" s="267">
        <v>0</v>
      </c>
      <c r="I47" s="267">
        <v>0</v>
      </c>
      <c r="J47" s="267">
        <v>0</v>
      </c>
      <c r="K47" s="267">
        <v>0</v>
      </c>
      <c r="L47" s="267">
        <v>0</v>
      </c>
      <c r="M47" s="267"/>
      <c r="N47" s="267"/>
      <c r="O47" s="267"/>
      <c r="P47" s="267"/>
      <c r="Q47" s="267"/>
      <c r="R47" s="643">
        <f>SUM(D47:P47)</f>
        <v>0</v>
      </c>
      <c r="S47" s="88"/>
    </row>
    <row r="48" spans="2:19" ht="6" customHeight="1">
      <c r="B48" s="76"/>
      <c r="C48" s="293"/>
      <c r="D48" s="294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95"/>
      <c r="S48" s="88"/>
    </row>
    <row r="49" spans="2:19" ht="15.75" customHeight="1">
      <c r="B49" s="76"/>
      <c r="C49" s="290" t="s">
        <v>236</v>
      </c>
      <c r="D49" s="291">
        <f>SUM(D50:D52)</f>
        <v>0</v>
      </c>
      <c r="E49" s="192"/>
      <c r="F49" s="192">
        <f aca="true" t="shared" si="14" ref="F49:R49">SUM(F50:F52)</f>
        <v>0</v>
      </c>
      <c r="G49" s="192">
        <f t="shared" si="14"/>
        <v>0</v>
      </c>
      <c r="H49" s="192">
        <f t="shared" si="14"/>
        <v>509.18493</v>
      </c>
      <c r="I49" s="192">
        <f t="shared" si="14"/>
        <v>0</v>
      </c>
      <c r="J49" s="192">
        <f t="shared" si="14"/>
        <v>420</v>
      </c>
      <c r="K49" s="192">
        <f t="shared" si="14"/>
        <v>0</v>
      </c>
      <c r="L49" s="192">
        <f t="shared" si="14"/>
        <v>0</v>
      </c>
      <c r="M49" s="192">
        <f t="shared" si="14"/>
        <v>0</v>
      </c>
      <c r="N49" s="192">
        <f t="shared" si="14"/>
        <v>0</v>
      </c>
      <c r="O49" s="192">
        <f t="shared" si="14"/>
        <v>0</v>
      </c>
      <c r="P49" s="192">
        <f t="shared" si="14"/>
        <v>0</v>
      </c>
      <c r="Q49" s="192"/>
      <c r="R49" s="642">
        <f t="shared" si="14"/>
        <v>929.18493</v>
      </c>
      <c r="S49" s="88"/>
    </row>
    <row r="50" spans="2:19" ht="15.75" customHeight="1">
      <c r="B50" s="76"/>
      <c r="C50" s="293" t="s">
        <v>117</v>
      </c>
      <c r="D50" s="294">
        <v>0</v>
      </c>
      <c r="E50" s="299"/>
      <c r="F50" s="267">
        <v>0</v>
      </c>
      <c r="G50" s="267">
        <v>0</v>
      </c>
      <c r="H50" s="267">
        <v>0</v>
      </c>
      <c r="I50" s="267">
        <v>0</v>
      </c>
      <c r="J50" s="267">
        <v>0</v>
      </c>
      <c r="K50" s="267">
        <v>0</v>
      </c>
      <c r="L50" s="267">
        <v>0</v>
      </c>
      <c r="M50" s="267"/>
      <c r="N50" s="267"/>
      <c r="O50" s="267"/>
      <c r="P50" s="267"/>
      <c r="Q50" s="267"/>
      <c r="R50" s="643">
        <f>SUM(D50:P50)</f>
        <v>0</v>
      </c>
      <c r="S50" s="88"/>
    </row>
    <row r="51" spans="2:19" ht="15.75" customHeight="1">
      <c r="B51" s="76"/>
      <c r="C51" s="293" t="s">
        <v>118</v>
      </c>
      <c r="D51" s="294">
        <v>0</v>
      </c>
      <c r="E51" s="267"/>
      <c r="F51" s="267">
        <v>0</v>
      </c>
      <c r="G51" s="267">
        <v>0</v>
      </c>
      <c r="H51" s="267">
        <v>509.18493</v>
      </c>
      <c r="I51" s="267">
        <v>0</v>
      </c>
      <c r="J51" s="267">
        <v>420</v>
      </c>
      <c r="K51" s="267">
        <v>0</v>
      </c>
      <c r="L51" s="267">
        <v>0</v>
      </c>
      <c r="M51" s="267"/>
      <c r="N51" s="267"/>
      <c r="O51" s="267"/>
      <c r="P51" s="267"/>
      <c r="Q51" s="267"/>
      <c r="R51" s="643">
        <f>SUM(D51:P51)</f>
        <v>929.18493</v>
      </c>
      <c r="S51" s="88"/>
    </row>
    <row r="52" spans="2:19" ht="15.75" customHeight="1">
      <c r="B52" s="76"/>
      <c r="C52" s="293" t="s">
        <v>231</v>
      </c>
      <c r="D52" s="294">
        <v>0</v>
      </c>
      <c r="E52" s="267"/>
      <c r="F52" s="267">
        <v>0</v>
      </c>
      <c r="G52" s="267">
        <v>0</v>
      </c>
      <c r="H52" s="267">
        <v>0</v>
      </c>
      <c r="I52" s="267">
        <v>0</v>
      </c>
      <c r="J52" s="267">
        <v>0</v>
      </c>
      <c r="K52" s="267">
        <v>0</v>
      </c>
      <c r="L52" s="267">
        <v>0</v>
      </c>
      <c r="M52" s="267"/>
      <c r="N52" s="267"/>
      <c r="O52" s="267"/>
      <c r="P52" s="267"/>
      <c r="Q52" s="267"/>
      <c r="R52" s="643">
        <f>SUM(D52:P52)</f>
        <v>0</v>
      </c>
      <c r="S52" s="88"/>
    </row>
    <row r="53" spans="2:19" ht="6" customHeight="1">
      <c r="B53" s="76"/>
      <c r="C53" s="293"/>
      <c r="D53" s="294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95"/>
      <c r="S53" s="88"/>
    </row>
    <row r="54" spans="2:19" ht="15.75" customHeight="1">
      <c r="B54" s="76"/>
      <c r="C54" s="290" t="s">
        <v>237</v>
      </c>
      <c r="D54" s="291">
        <f>SUM(D55:D57)</f>
        <v>17545.574010000004</v>
      </c>
      <c r="E54" s="192"/>
      <c r="F54" s="192">
        <f aca="true" t="shared" si="15" ref="F54:P54">SUM(F55:F57)</f>
        <v>366430.94974999997</v>
      </c>
      <c r="G54" s="192">
        <f t="shared" si="15"/>
        <v>4742.07568</v>
      </c>
      <c r="H54" s="192">
        <f t="shared" si="15"/>
        <v>13174.304889999998</v>
      </c>
      <c r="I54" s="192">
        <f t="shared" si="15"/>
        <v>31596.358350000006</v>
      </c>
      <c r="J54" s="192">
        <f t="shared" si="15"/>
        <v>495.2594</v>
      </c>
      <c r="K54" s="192">
        <f t="shared" si="15"/>
        <v>17449.4864</v>
      </c>
      <c r="L54" s="649">
        <f>SUM(L55:L57)</f>
        <v>379981.17933</v>
      </c>
      <c r="M54" s="291">
        <f t="shared" si="15"/>
        <v>0</v>
      </c>
      <c r="N54" s="291">
        <f t="shared" si="15"/>
        <v>0</v>
      </c>
      <c r="O54" s="291">
        <f t="shared" si="15"/>
        <v>0</v>
      </c>
      <c r="P54" s="291">
        <f t="shared" si="15"/>
        <v>0</v>
      </c>
      <c r="Q54" s="291"/>
      <c r="R54" s="642">
        <f>SUM(R55:R57)</f>
        <v>831415.1878099999</v>
      </c>
      <c r="S54" s="88"/>
    </row>
    <row r="55" spans="2:19" ht="15.75" customHeight="1">
      <c r="B55" s="76"/>
      <c r="C55" s="293" t="s">
        <v>117</v>
      </c>
      <c r="D55" s="294">
        <v>743.21813</v>
      </c>
      <c r="E55" s="298"/>
      <c r="F55" s="267">
        <v>0</v>
      </c>
      <c r="G55" s="267">
        <v>0</v>
      </c>
      <c r="H55" s="267">
        <v>0</v>
      </c>
      <c r="I55" s="267">
        <v>0</v>
      </c>
      <c r="J55" s="267">
        <v>0</v>
      </c>
      <c r="K55" s="699">
        <v>0</v>
      </c>
      <c r="L55" s="699">
        <v>0</v>
      </c>
      <c r="M55" s="192"/>
      <c r="N55" s="192"/>
      <c r="O55" s="192"/>
      <c r="P55" s="192"/>
      <c r="Q55" s="192"/>
      <c r="R55" s="644">
        <f>SUM(D55:L55)</f>
        <v>743.21813</v>
      </c>
      <c r="S55" s="88"/>
    </row>
    <row r="56" spans="2:19" ht="15.75" customHeight="1">
      <c r="B56" s="76"/>
      <c r="C56" s="293" t="s">
        <v>118</v>
      </c>
      <c r="D56" s="294">
        <v>16802.355880000003</v>
      </c>
      <c r="E56" s="267"/>
      <c r="F56" s="267">
        <v>366430.94974999997</v>
      </c>
      <c r="G56" s="267">
        <v>4742.07568</v>
      </c>
      <c r="H56" s="267">
        <v>13174.304889999998</v>
      </c>
      <c r="I56" s="267">
        <v>31596.358350000006</v>
      </c>
      <c r="J56" s="267">
        <v>495.2594</v>
      </c>
      <c r="K56" s="699">
        <v>17449.4864</v>
      </c>
      <c r="L56" s="699">
        <v>379981.17933</v>
      </c>
      <c r="M56" s="192"/>
      <c r="N56" s="192"/>
      <c r="O56" s="192"/>
      <c r="P56" s="192"/>
      <c r="Q56" s="192"/>
      <c r="R56" s="644">
        <f>SUM(D56:L56)</f>
        <v>830671.9696799999</v>
      </c>
      <c r="S56" s="88"/>
    </row>
    <row r="57" spans="2:19" ht="15.75" customHeight="1">
      <c r="B57" s="76"/>
      <c r="C57" s="293" t="s">
        <v>231</v>
      </c>
      <c r="D57" s="294">
        <v>0</v>
      </c>
      <c r="E57" s="267"/>
      <c r="F57" s="267">
        <v>0</v>
      </c>
      <c r="G57" s="267">
        <v>0</v>
      </c>
      <c r="H57" s="267">
        <v>0</v>
      </c>
      <c r="I57" s="267">
        <v>0</v>
      </c>
      <c r="J57" s="267">
        <v>0</v>
      </c>
      <c r="K57" s="699">
        <v>0</v>
      </c>
      <c r="L57" s="699">
        <v>0</v>
      </c>
      <c r="M57" s="192"/>
      <c r="N57" s="192"/>
      <c r="O57" s="192"/>
      <c r="P57" s="192"/>
      <c r="Q57" s="192"/>
      <c r="R57" s="644">
        <f>SUM(D57:L57)</f>
        <v>0</v>
      </c>
      <c r="S57" s="88"/>
    </row>
    <row r="58" spans="2:19" ht="15.75" customHeight="1" hidden="1">
      <c r="B58" s="76"/>
      <c r="C58" s="293"/>
      <c r="D58" s="2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292"/>
      <c r="S58" s="88"/>
    </row>
    <row r="59" spans="2:19" ht="15.75" customHeight="1" hidden="1">
      <c r="B59" s="76"/>
      <c r="C59" s="290" t="s">
        <v>238</v>
      </c>
      <c r="D59" s="291">
        <f>SUM(D60:D62)</f>
        <v>0</v>
      </c>
      <c r="E59" s="192"/>
      <c r="F59" s="192">
        <f aca="true" t="shared" si="16" ref="F59:R59">SUM(F60:F62)</f>
        <v>0</v>
      </c>
      <c r="G59" s="192">
        <f t="shared" si="16"/>
        <v>0</v>
      </c>
      <c r="H59" s="192">
        <f t="shared" si="16"/>
        <v>0</v>
      </c>
      <c r="I59" s="192">
        <f t="shared" si="16"/>
        <v>0</v>
      </c>
      <c r="J59" s="192">
        <f t="shared" si="16"/>
        <v>0</v>
      </c>
      <c r="K59" s="192">
        <f t="shared" si="16"/>
        <v>0</v>
      </c>
      <c r="L59" s="192">
        <f t="shared" si="16"/>
        <v>0</v>
      </c>
      <c r="M59" s="192">
        <f t="shared" si="16"/>
        <v>0</v>
      </c>
      <c r="N59" s="192">
        <f t="shared" si="16"/>
        <v>0</v>
      </c>
      <c r="O59" s="192">
        <f t="shared" si="16"/>
        <v>0</v>
      </c>
      <c r="P59" s="192">
        <f t="shared" si="16"/>
        <v>0</v>
      </c>
      <c r="Q59" s="192"/>
      <c r="R59" s="292">
        <f t="shared" si="16"/>
        <v>0</v>
      </c>
      <c r="S59" s="88"/>
    </row>
    <row r="60" spans="2:19" ht="15.75" customHeight="1" hidden="1">
      <c r="B60" s="76"/>
      <c r="C60" s="293" t="s">
        <v>117</v>
      </c>
      <c r="D60" s="294"/>
      <c r="E60" s="299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95">
        <f>SUM(D60:P60)</f>
        <v>0</v>
      </c>
      <c r="S60" s="88"/>
    </row>
    <row r="61" spans="2:19" ht="15.75" customHeight="1" hidden="1">
      <c r="B61" s="76"/>
      <c r="C61" s="293" t="s">
        <v>118</v>
      </c>
      <c r="D61" s="294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95">
        <f>SUM(D61:P61)</f>
        <v>0</v>
      </c>
      <c r="S61" s="88"/>
    </row>
    <row r="62" spans="2:19" ht="15.75" customHeight="1" hidden="1">
      <c r="B62" s="76"/>
      <c r="C62" s="293" t="s">
        <v>231</v>
      </c>
      <c r="D62" s="294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95">
        <f>SUM(D62:P62)</f>
        <v>0</v>
      </c>
      <c r="S62" s="88"/>
    </row>
    <row r="63" spans="2:19" ht="6" customHeight="1" hidden="1">
      <c r="B63" s="76"/>
      <c r="C63" s="293"/>
      <c r="D63" s="294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95"/>
      <c r="S63" s="88"/>
    </row>
    <row r="64" spans="2:19" ht="15.75" customHeight="1" hidden="1">
      <c r="B64" s="76"/>
      <c r="C64" s="290" t="s">
        <v>239</v>
      </c>
      <c r="D64" s="291">
        <f>SUM(D65:D67)</f>
        <v>0</v>
      </c>
      <c r="E64" s="192"/>
      <c r="F64" s="192">
        <f aca="true" t="shared" si="17" ref="F64:R64">SUM(F65:F67)</f>
        <v>0</v>
      </c>
      <c r="G64" s="192">
        <f t="shared" si="17"/>
        <v>0</v>
      </c>
      <c r="H64" s="192">
        <f t="shared" si="17"/>
        <v>0</v>
      </c>
      <c r="I64" s="192">
        <f t="shared" si="17"/>
        <v>0</v>
      </c>
      <c r="J64" s="192">
        <f t="shared" si="17"/>
        <v>0</v>
      </c>
      <c r="K64" s="192">
        <f t="shared" si="17"/>
        <v>0</v>
      </c>
      <c r="L64" s="192">
        <f t="shared" si="17"/>
        <v>0</v>
      </c>
      <c r="M64" s="192">
        <f t="shared" si="17"/>
        <v>0</v>
      </c>
      <c r="N64" s="192">
        <f t="shared" si="17"/>
        <v>0</v>
      </c>
      <c r="O64" s="192">
        <f t="shared" si="17"/>
        <v>0</v>
      </c>
      <c r="P64" s="192">
        <f t="shared" si="17"/>
        <v>0</v>
      </c>
      <c r="Q64" s="192"/>
      <c r="R64" s="292">
        <f t="shared" si="17"/>
        <v>0</v>
      </c>
      <c r="S64" s="88"/>
    </row>
    <row r="65" spans="2:19" ht="15.75" customHeight="1" hidden="1">
      <c r="B65" s="76"/>
      <c r="C65" s="293" t="s">
        <v>117</v>
      </c>
      <c r="D65" s="294">
        <v>0</v>
      </c>
      <c r="E65" s="299"/>
      <c r="F65" s="267">
        <v>0</v>
      </c>
      <c r="G65" s="267">
        <v>0</v>
      </c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95">
        <f>SUM(D65:P65)</f>
        <v>0</v>
      </c>
      <c r="S65" s="88"/>
    </row>
    <row r="66" spans="2:19" ht="15.75" customHeight="1" hidden="1">
      <c r="B66" s="76"/>
      <c r="C66" s="293" t="s">
        <v>118</v>
      </c>
      <c r="D66" s="294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95">
        <f>SUM(D66:P66)</f>
        <v>0</v>
      </c>
      <c r="S66" s="88"/>
    </row>
    <row r="67" spans="2:19" ht="15.75" customHeight="1" hidden="1">
      <c r="B67" s="76"/>
      <c r="C67" s="293" t="s">
        <v>231</v>
      </c>
      <c r="D67" s="294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95">
        <f>SUM(D67:P67)</f>
        <v>0</v>
      </c>
      <c r="S67" s="88"/>
    </row>
    <row r="68" spans="2:19" ht="6" customHeight="1" hidden="1">
      <c r="B68" s="76"/>
      <c r="C68" s="293"/>
      <c r="D68" s="294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95"/>
      <c r="S68" s="88"/>
    </row>
    <row r="69" spans="2:19" ht="15.75" customHeight="1" hidden="1">
      <c r="B69" s="76"/>
      <c r="C69" s="290" t="s">
        <v>240</v>
      </c>
      <c r="D69" s="291">
        <f>SUM(D70:D72)</f>
        <v>0</v>
      </c>
      <c r="E69" s="192"/>
      <c r="F69" s="192">
        <f aca="true" t="shared" si="18" ref="F69:R69">SUM(F70:F72)</f>
        <v>0</v>
      </c>
      <c r="G69" s="192">
        <f t="shared" si="18"/>
        <v>0</v>
      </c>
      <c r="H69" s="192">
        <f t="shared" si="18"/>
        <v>0</v>
      </c>
      <c r="I69" s="192">
        <f t="shared" si="18"/>
        <v>0</v>
      </c>
      <c r="J69" s="192">
        <f t="shared" si="18"/>
        <v>0</v>
      </c>
      <c r="K69" s="192">
        <f t="shared" si="18"/>
        <v>0</v>
      </c>
      <c r="L69" s="192">
        <f t="shared" si="18"/>
        <v>0</v>
      </c>
      <c r="M69" s="192">
        <f t="shared" si="18"/>
        <v>0</v>
      </c>
      <c r="N69" s="192">
        <f t="shared" si="18"/>
        <v>0</v>
      </c>
      <c r="O69" s="192">
        <f t="shared" si="18"/>
        <v>0</v>
      </c>
      <c r="P69" s="192">
        <f t="shared" si="18"/>
        <v>0</v>
      </c>
      <c r="Q69" s="192"/>
      <c r="R69" s="292">
        <f t="shared" si="18"/>
        <v>0</v>
      </c>
      <c r="S69" s="88"/>
    </row>
    <row r="70" spans="2:19" ht="15.75" customHeight="1" hidden="1">
      <c r="B70" s="76"/>
      <c r="C70" s="293" t="s">
        <v>117</v>
      </c>
      <c r="D70" s="294"/>
      <c r="E70" s="299"/>
      <c r="F70" s="267"/>
      <c r="G70" s="267">
        <v>0</v>
      </c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95">
        <f>SUM(D70:P70)</f>
        <v>0</v>
      </c>
      <c r="S70" s="88"/>
    </row>
    <row r="71" spans="2:19" ht="15.75" customHeight="1" hidden="1">
      <c r="B71" s="76"/>
      <c r="C71" s="293" t="s">
        <v>118</v>
      </c>
      <c r="D71" s="294"/>
      <c r="E71" s="267"/>
      <c r="F71" s="267"/>
      <c r="G71" s="267">
        <v>0</v>
      </c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95">
        <f>SUM(D71:P71)</f>
        <v>0</v>
      </c>
      <c r="S71" s="88"/>
    </row>
    <row r="72" spans="2:19" ht="15.75" customHeight="1" hidden="1">
      <c r="B72" s="76"/>
      <c r="C72" s="293" t="s">
        <v>231</v>
      </c>
      <c r="D72" s="294">
        <v>0</v>
      </c>
      <c r="E72" s="267"/>
      <c r="F72" s="267">
        <v>0</v>
      </c>
      <c r="G72" s="267">
        <v>0</v>
      </c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95">
        <f>SUM(D72:P72)</f>
        <v>0</v>
      </c>
      <c r="S72" s="88"/>
    </row>
    <row r="73" spans="2:19" ht="6" customHeight="1" hidden="1">
      <c r="B73" s="76"/>
      <c r="C73" s="293"/>
      <c r="D73" s="294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95"/>
      <c r="S73" s="88"/>
    </row>
    <row r="74" spans="2:19" ht="15.75" customHeight="1" hidden="1">
      <c r="B74" s="76"/>
      <c r="C74" s="290" t="s">
        <v>241</v>
      </c>
      <c r="D74" s="291">
        <f>SUM(D75:D77)</f>
        <v>0</v>
      </c>
      <c r="E74" s="192"/>
      <c r="F74" s="192">
        <f aca="true" t="shared" si="19" ref="F74:R74">SUM(F75:F77)</f>
        <v>0</v>
      </c>
      <c r="G74" s="192">
        <f t="shared" si="19"/>
        <v>0</v>
      </c>
      <c r="H74" s="192">
        <f t="shared" si="19"/>
        <v>0</v>
      </c>
      <c r="I74" s="192">
        <f t="shared" si="19"/>
        <v>0</v>
      </c>
      <c r="J74" s="192">
        <f t="shared" si="19"/>
        <v>0</v>
      </c>
      <c r="K74" s="192">
        <f t="shared" si="19"/>
        <v>0</v>
      </c>
      <c r="L74" s="192">
        <f t="shared" si="19"/>
        <v>0</v>
      </c>
      <c r="M74" s="192">
        <f t="shared" si="19"/>
        <v>0</v>
      </c>
      <c r="N74" s="192">
        <f t="shared" si="19"/>
        <v>0</v>
      </c>
      <c r="O74" s="192">
        <f t="shared" si="19"/>
        <v>0</v>
      </c>
      <c r="P74" s="192">
        <f t="shared" si="19"/>
        <v>0</v>
      </c>
      <c r="Q74" s="192"/>
      <c r="R74" s="292">
        <f t="shared" si="19"/>
        <v>0</v>
      </c>
      <c r="S74" s="88"/>
    </row>
    <row r="75" spans="2:19" ht="15.75" customHeight="1" hidden="1">
      <c r="B75" s="76"/>
      <c r="C75" s="293" t="s">
        <v>117</v>
      </c>
      <c r="D75" s="294">
        <v>0</v>
      </c>
      <c r="E75" s="299"/>
      <c r="F75" s="267">
        <v>0</v>
      </c>
      <c r="G75" s="267">
        <v>0</v>
      </c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95">
        <f>SUM(D75:P75)</f>
        <v>0</v>
      </c>
      <c r="S75" s="88"/>
    </row>
    <row r="76" spans="2:19" ht="15.75" customHeight="1" hidden="1">
      <c r="B76" s="76"/>
      <c r="C76" s="293" t="s">
        <v>118</v>
      </c>
      <c r="D76" s="294">
        <v>0</v>
      </c>
      <c r="E76" s="267"/>
      <c r="F76" s="267">
        <v>0</v>
      </c>
      <c r="G76" s="267">
        <v>0</v>
      </c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95">
        <f>SUM(D76:P76)</f>
        <v>0</v>
      </c>
      <c r="S76" s="88"/>
    </row>
    <row r="77" spans="2:19" ht="15.75" customHeight="1" hidden="1">
      <c r="B77" s="76"/>
      <c r="C77" s="293" t="s">
        <v>231</v>
      </c>
      <c r="D77" s="294">
        <v>0</v>
      </c>
      <c r="E77" s="267"/>
      <c r="F77" s="267">
        <v>0</v>
      </c>
      <c r="G77" s="267">
        <v>0</v>
      </c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95">
        <f>SUM(D77:P77)</f>
        <v>0</v>
      </c>
      <c r="S77" s="88"/>
    </row>
    <row r="78" spans="2:19" ht="6" customHeight="1" hidden="1">
      <c r="B78" s="76"/>
      <c r="C78" s="293"/>
      <c r="D78" s="294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95"/>
      <c r="S78" s="88"/>
    </row>
    <row r="79" spans="2:19" ht="15.75" customHeight="1" hidden="1">
      <c r="B79" s="76"/>
      <c r="C79" s="290" t="s">
        <v>242</v>
      </c>
      <c r="D79" s="291">
        <f>SUM(D80:D82)</f>
        <v>0</v>
      </c>
      <c r="E79" s="192"/>
      <c r="F79" s="192">
        <f aca="true" t="shared" si="20" ref="F79:R79">SUM(F80:F82)</f>
        <v>0</v>
      </c>
      <c r="G79" s="192">
        <f t="shared" si="20"/>
        <v>0</v>
      </c>
      <c r="H79" s="192">
        <f t="shared" si="20"/>
        <v>0</v>
      </c>
      <c r="I79" s="192">
        <f t="shared" si="20"/>
        <v>0</v>
      </c>
      <c r="J79" s="192">
        <f t="shared" si="20"/>
        <v>0</v>
      </c>
      <c r="K79" s="192">
        <f t="shared" si="20"/>
        <v>0</v>
      </c>
      <c r="L79" s="192">
        <f t="shared" si="20"/>
        <v>0</v>
      </c>
      <c r="M79" s="192">
        <f t="shared" si="20"/>
        <v>0</v>
      </c>
      <c r="N79" s="192">
        <f t="shared" si="20"/>
        <v>0</v>
      </c>
      <c r="O79" s="192">
        <f t="shared" si="20"/>
        <v>0</v>
      </c>
      <c r="P79" s="192">
        <f t="shared" si="20"/>
        <v>0</v>
      </c>
      <c r="Q79" s="192"/>
      <c r="R79" s="292">
        <f t="shared" si="20"/>
        <v>0</v>
      </c>
      <c r="S79" s="88"/>
    </row>
    <row r="80" spans="2:19" ht="15.75" customHeight="1" hidden="1">
      <c r="B80" s="76"/>
      <c r="C80" s="293" t="s">
        <v>117</v>
      </c>
      <c r="D80" s="294">
        <v>0</v>
      </c>
      <c r="E80" s="299"/>
      <c r="F80" s="267">
        <v>0</v>
      </c>
      <c r="G80" s="267">
        <v>0</v>
      </c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95">
        <f>SUM(D80:P80)</f>
        <v>0</v>
      </c>
      <c r="S80" s="88"/>
    </row>
    <row r="81" spans="2:19" ht="15.75" customHeight="1" hidden="1">
      <c r="B81" s="76"/>
      <c r="C81" s="293" t="s">
        <v>118</v>
      </c>
      <c r="D81" s="294">
        <v>0</v>
      </c>
      <c r="E81" s="267"/>
      <c r="F81" s="267">
        <v>0</v>
      </c>
      <c r="G81" s="267">
        <v>0</v>
      </c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95">
        <f>SUM(D81:P81)</f>
        <v>0</v>
      </c>
      <c r="S81" s="88"/>
    </row>
    <row r="82" spans="2:19" ht="15.75" customHeight="1" hidden="1">
      <c r="B82" s="76"/>
      <c r="C82" s="293" t="s">
        <v>231</v>
      </c>
      <c r="D82" s="294">
        <v>0</v>
      </c>
      <c r="E82" s="267"/>
      <c r="F82" s="267">
        <v>0</v>
      </c>
      <c r="G82" s="267">
        <v>0</v>
      </c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95">
        <f>SUM(D82:P82)</f>
        <v>0</v>
      </c>
      <c r="S82" s="88"/>
    </row>
    <row r="83" spans="2:19" ht="6" customHeight="1" hidden="1">
      <c r="B83" s="76"/>
      <c r="C83" s="293"/>
      <c r="D83" s="294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95"/>
      <c r="S83" s="88"/>
    </row>
    <row r="84" spans="2:19" ht="15.75" customHeight="1" hidden="1">
      <c r="B84" s="76"/>
      <c r="C84" s="290" t="s">
        <v>243</v>
      </c>
      <c r="D84" s="291">
        <f>SUM(D85:D87)</f>
        <v>0</v>
      </c>
      <c r="E84" s="192"/>
      <c r="F84" s="192">
        <f aca="true" t="shared" si="21" ref="F84:R84">SUM(F85:F87)</f>
        <v>0</v>
      </c>
      <c r="G84" s="192">
        <f t="shared" si="21"/>
        <v>0</v>
      </c>
      <c r="H84" s="192">
        <f t="shared" si="21"/>
        <v>0</v>
      </c>
      <c r="I84" s="192">
        <f t="shared" si="21"/>
        <v>0</v>
      </c>
      <c r="J84" s="192">
        <f t="shared" si="21"/>
        <v>0</v>
      </c>
      <c r="K84" s="192">
        <f t="shared" si="21"/>
        <v>0</v>
      </c>
      <c r="L84" s="192">
        <f t="shared" si="21"/>
        <v>0</v>
      </c>
      <c r="M84" s="192">
        <f t="shared" si="21"/>
        <v>0</v>
      </c>
      <c r="N84" s="192">
        <f t="shared" si="21"/>
        <v>0</v>
      </c>
      <c r="O84" s="192">
        <f t="shared" si="21"/>
        <v>0</v>
      </c>
      <c r="P84" s="192">
        <f t="shared" si="21"/>
        <v>0</v>
      </c>
      <c r="Q84" s="192"/>
      <c r="R84" s="292">
        <f t="shared" si="21"/>
        <v>0</v>
      </c>
      <c r="S84" s="88"/>
    </row>
    <row r="85" spans="2:19" ht="15.75" customHeight="1" hidden="1">
      <c r="B85" s="76"/>
      <c r="C85" s="293" t="s">
        <v>117</v>
      </c>
      <c r="D85" s="294">
        <v>0</v>
      </c>
      <c r="E85" s="299"/>
      <c r="F85" s="267">
        <v>0</v>
      </c>
      <c r="G85" s="267">
        <v>0</v>
      </c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95">
        <f>SUM(D85:P85)</f>
        <v>0</v>
      </c>
      <c r="S85" s="88"/>
    </row>
    <row r="86" spans="2:19" ht="15.75" customHeight="1" hidden="1">
      <c r="B86" s="76"/>
      <c r="C86" s="293" t="s">
        <v>118</v>
      </c>
      <c r="D86" s="294"/>
      <c r="E86" s="267"/>
      <c r="F86" s="267">
        <v>0</v>
      </c>
      <c r="G86" s="267">
        <v>0</v>
      </c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95">
        <f>SUM(D86:P86)</f>
        <v>0</v>
      </c>
      <c r="S86" s="88"/>
    </row>
    <row r="87" spans="2:19" ht="15.75" customHeight="1" hidden="1">
      <c r="B87" s="76"/>
      <c r="C87" s="293" t="s">
        <v>231</v>
      </c>
      <c r="D87" s="294">
        <v>0</v>
      </c>
      <c r="E87" s="267"/>
      <c r="F87" s="267">
        <v>0</v>
      </c>
      <c r="G87" s="267">
        <v>0</v>
      </c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95">
        <f>SUM(D87:P87)</f>
        <v>0</v>
      </c>
      <c r="S87" s="88"/>
    </row>
    <row r="88" spans="2:19" ht="6" customHeight="1" hidden="1">
      <c r="B88" s="1015"/>
      <c r="C88" s="293"/>
      <c r="D88" s="294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95"/>
      <c r="S88" s="88"/>
    </row>
    <row r="89" spans="2:19" ht="15.75" customHeight="1" hidden="1">
      <c r="B89" s="1015"/>
      <c r="C89" s="290" t="s">
        <v>244</v>
      </c>
      <c r="D89" s="291">
        <f>SUM(D90:D92)</f>
        <v>0</v>
      </c>
      <c r="E89" s="192"/>
      <c r="F89" s="192">
        <f aca="true" t="shared" si="22" ref="F89:R89">SUM(F90:F92)</f>
        <v>0</v>
      </c>
      <c r="G89" s="192">
        <f t="shared" si="22"/>
        <v>0</v>
      </c>
      <c r="H89" s="192">
        <f t="shared" si="22"/>
        <v>0</v>
      </c>
      <c r="I89" s="192">
        <f t="shared" si="22"/>
        <v>0</v>
      </c>
      <c r="J89" s="192">
        <f t="shared" si="22"/>
        <v>0</v>
      </c>
      <c r="K89" s="192">
        <f t="shared" si="22"/>
        <v>0</v>
      </c>
      <c r="L89" s="192">
        <f t="shared" si="22"/>
        <v>0</v>
      </c>
      <c r="M89" s="192">
        <f t="shared" si="22"/>
        <v>0</v>
      </c>
      <c r="N89" s="192">
        <f t="shared" si="22"/>
        <v>0</v>
      </c>
      <c r="O89" s="192">
        <f t="shared" si="22"/>
        <v>0</v>
      </c>
      <c r="P89" s="192">
        <f t="shared" si="22"/>
        <v>0</v>
      </c>
      <c r="Q89" s="192"/>
      <c r="R89" s="292">
        <f t="shared" si="22"/>
        <v>0</v>
      </c>
      <c r="S89" s="88"/>
    </row>
    <row r="90" spans="2:19" ht="15.75" customHeight="1" hidden="1">
      <c r="B90" s="76"/>
      <c r="C90" s="293" t="s">
        <v>117</v>
      </c>
      <c r="D90" s="294">
        <v>0</v>
      </c>
      <c r="E90" s="299"/>
      <c r="F90" s="267">
        <v>0</v>
      </c>
      <c r="G90" s="267">
        <v>0</v>
      </c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95">
        <f>SUM(D90:P90)</f>
        <v>0</v>
      </c>
      <c r="S90" s="88"/>
    </row>
    <row r="91" spans="2:19" ht="15.75" customHeight="1" hidden="1">
      <c r="B91" s="76"/>
      <c r="C91" s="293" t="s">
        <v>118</v>
      </c>
      <c r="D91" s="294">
        <v>0</v>
      </c>
      <c r="E91" s="267"/>
      <c r="F91" s="267">
        <v>0</v>
      </c>
      <c r="G91" s="267">
        <v>0</v>
      </c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95">
        <f>SUM(D91:P91)</f>
        <v>0</v>
      </c>
      <c r="S91" s="88"/>
    </row>
    <row r="92" spans="2:19" ht="15.75" customHeight="1" hidden="1">
      <c r="B92" s="76"/>
      <c r="C92" s="293" t="s">
        <v>231</v>
      </c>
      <c r="D92" s="294">
        <v>0</v>
      </c>
      <c r="E92" s="267"/>
      <c r="F92" s="267">
        <v>0</v>
      </c>
      <c r="G92" s="267">
        <v>0</v>
      </c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95">
        <f>SUM(D92:P92)</f>
        <v>0</v>
      </c>
      <c r="S92" s="88"/>
    </row>
    <row r="93" spans="2:19" ht="6" customHeight="1" hidden="1">
      <c r="B93" s="76"/>
      <c r="C93" s="293"/>
      <c r="D93" s="294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95"/>
      <c r="S93" s="88"/>
    </row>
    <row r="94" spans="2:19" ht="15.75" customHeight="1" hidden="1">
      <c r="B94" s="76"/>
      <c r="C94" s="290" t="s">
        <v>245</v>
      </c>
      <c r="D94" s="291">
        <f>SUM(D95:D97)</f>
        <v>0</v>
      </c>
      <c r="E94" s="192"/>
      <c r="F94" s="192">
        <f aca="true" t="shared" si="23" ref="F94:R94">SUM(F95:F97)</f>
        <v>0</v>
      </c>
      <c r="G94" s="192">
        <f t="shared" si="23"/>
        <v>0</v>
      </c>
      <c r="H94" s="192">
        <f t="shared" si="23"/>
        <v>0</v>
      </c>
      <c r="I94" s="192">
        <f t="shared" si="23"/>
        <v>0</v>
      </c>
      <c r="J94" s="192">
        <f t="shared" si="23"/>
        <v>0</v>
      </c>
      <c r="K94" s="192">
        <f t="shared" si="23"/>
        <v>0</v>
      </c>
      <c r="L94" s="192">
        <f t="shared" si="23"/>
        <v>0</v>
      </c>
      <c r="M94" s="192">
        <f t="shared" si="23"/>
        <v>0</v>
      </c>
      <c r="N94" s="192">
        <f t="shared" si="23"/>
        <v>0</v>
      </c>
      <c r="O94" s="192">
        <f t="shared" si="23"/>
        <v>0</v>
      </c>
      <c r="P94" s="192">
        <f t="shared" si="23"/>
        <v>0</v>
      </c>
      <c r="Q94" s="192"/>
      <c r="R94" s="292">
        <f t="shared" si="23"/>
        <v>0</v>
      </c>
      <c r="S94" s="88"/>
    </row>
    <row r="95" spans="2:19" ht="15.75" customHeight="1" hidden="1">
      <c r="B95" s="76"/>
      <c r="C95" s="293" t="s">
        <v>117</v>
      </c>
      <c r="D95" s="294">
        <v>0</v>
      </c>
      <c r="E95" s="299"/>
      <c r="F95" s="267">
        <v>0</v>
      </c>
      <c r="G95" s="267">
        <v>0</v>
      </c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95">
        <f>SUM(D95:P95)</f>
        <v>0</v>
      </c>
      <c r="S95" s="88"/>
    </row>
    <row r="96" spans="2:19" ht="15.75" customHeight="1" hidden="1">
      <c r="B96" s="76"/>
      <c r="C96" s="293" t="s">
        <v>118</v>
      </c>
      <c r="D96" s="294">
        <v>0</v>
      </c>
      <c r="E96" s="267"/>
      <c r="F96" s="267">
        <v>0</v>
      </c>
      <c r="G96" s="267">
        <v>0</v>
      </c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95">
        <f>SUM(D96:P96)</f>
        <v>0</v>
      </c>
      <c r="S96" s="88"/>
    </row>
    <row r="97" spans="2:19" ht="15.75" customHeight="1" hidden="1">
      <c r="B97" s="76"/>
      <c r="C97" s="293" t="s">
        <v>231</v>
      </c>
      <c r="D97" s="294">
        <v>0</v>
      </c>
      <c r="E97" s="267"/>
      <c r="F97" s="267">
        <v>0</v>
      </c>
      <c r="G97" s="267">
        <v>0</v>
      </c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95">
        <f>SUM(D97:P97)</f>
        <v>0</v>
      </c>
      <c r="S97" s="88"/>
    </row>
    <row r="98" spans="2:19" ht="6" customHeight="1" hidden="1">
      <c r="B98" s="76"/>
      <c r="C98" s="293"/>
      <c r="D98" s="294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95"/>
      <c r="S98" s="88"/>
    </row>
    <row r="99" spans="2:19" ht="15.75" customHeight="1" hidden="1">
      <c r="B99" s="76"/>
      <c r="C99" s="290" t="s">
        <v>246</v>
      </c>
      <c r="D99" s="291">
        <f>SUM(D100:D102)</f>
        <v>0</v>
      </c>
      <c r="E99" s="192"/>
      <c r="F99" s="192">
        <f aca="true" t="shared" si="24" ref="F99:R99">SUM(F100:F102)</f>
        <v>0</v>
      </c>
      <c r="G99" s="192">
        <f t="shared" si="24"/>
        <v>0</v>
      </c>
      <c r="H99" s="192">
        <f t="shared" si="24"/>
        <v>0</v>
      </c>
      <c r="I99" s="192">
        <f t="shared" si="24"/>
        <v>0</v>
      </c>
      <c r="J99" s="192">
        <f t="shared" si="24"/>
        <v>0</v>
      </c>
      <c r="K99" s="192">
        <f t="shared" si="24"/>
        <v>0</v>
      </c>
      <c r="L99" s="192">
        <f t="shared" si="24"/>
        <v>0</v>
      </c>
      <c r="M99" s="192">
        <f t="shared" si="24"/>
        <v>0</v>
      </c>
      <c r="N99" s="192">
        <f t="shared" si="24"/>
        <v>0</v>
      </c>
      <c r="O99" s="192">
        <f t="shared" si="24"/>
        <v>0</v>
      </c>
      <c r="P99" s="192">
        <f t="shared" si="24"/>
        <v>0</v>
      </c>
      <c r="Q99" s="192"/>
      <c r="R99" s="292">
        <f t="shared" si="24"/>
        <v>0</v>
      </c>
      <c r="S99" s="88"/>
    </row>
    <row r="100" spans="2:19" ht="15.75" customHeight="1" hidden="1">
      <c r="B100" s="76"/>
      <c r="C100" s="293" t="s">
        <v>117</v>
      </c>
      <c r="D100" s="294">
        <v>0</v>
      </c>
      <c r="E100" s="299"/>
      <c r="F100" s="267">
        <v>0</v>
      </c>
      <c r="G100" s="267">
        <v>0</v>
      </c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95">
        <f>SUM(D100:P100)</f>
        <v>0</v>
      </c>
      <c r="S100" s="88"/>
    </row>
    <row r="101" spans="2:19" ht="15.75" customHeight="1" hidden="1">
      <c r="B101" s="76"/>
      <c r="C101" s="293" t="s">
        <v>118</v>
      </c>
      <c r="D101" s="294">
        <v>0</v>
      </c>
      <c r="E101" s="267"/>
      <c r="F101" s="267">
        <v>0</v>
      </c>
      <c r="G101" s="267">
        <v>0</v>
      </c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95">
        <f>SUM(D101:P101)</f>
        <v>0</v>
      </c>
      <c r="S101" s="88"/>
    </row>
    <row r="102" spans="2:19" ht="15.75" customHeight="1" hidden="1">
      <c r="B102" s="76"/>
      <c r="C102" s="293" t="s">
        <v>231</v>
      </c>
      <c r="D102" s="294">
        <v>0</v>
      </c>
      <c r="E102" s="267"/>
      <c r="F102" s="267">
        <v>0</v>
      </c>
      <c r="G102" s="267">
        <v>0</v>
      </c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95">
        <f>SUM(D102:P102)</f>
        <v>0</v>
      </c>
      <c r="S102" s="88"/>
    </row>
    <row r="103" spans="2:19" ht="6" customHeight="1" hidden="1">
      <c r="B103" s="76"/>
      <c r="C103" s="293"/>
      <c r="D103" s="294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95"/>
      <c r="S103" s="88"/>
    </row>
    <row r="104" spans="2:19" ht="15.75" customHeight="1" hidden="1">
      <c r="B104" s="76"/>
      <c r="C104" s="290" t="s">
        <v>247</v>
      </c>
      <c r="D104" s="291">
        <f>SUM(D105:D107)</f>
        <v>0</v>
      </c>
      <c r="E104" s="192"/>
      <c r="F104" s="192">
        <f aca="true" t="shared" si="25" ref="F104:R104">SUM(F105:F107)</f>
        <v>0</v>
      </c>
      <c r="G104" s="192">
        <f t="shared" si="25"/>
        <v>0</v>
      </c>
      <c r="H104" s="192">
        <f t="shared" si="25"/>
        <v>0</v>
      </c>
      <c r="I104" s="192">
        <f t="shared" si="25"/>
        <v>0</v>
      </c>
      <c r="J104" s="192">
        <f t="shared" si="25"/>
        <v>0</v>
      </c>
      <c r="K104" s="192">
        <f t="shared" si="25"/>
        <v>0</v>
      </c>
      <c r="L104" s="192">
        <f t="shared" si="25"/>
        <v>0</v>
      </c>
      <c r="M104" s="192">
        <f t="shared" si="25"/>
        <v>0</v>
      </c>
      <c r="N104" s="192">
        <f t="shared" si="25"/>
        <v>0</v>
      </c>
      <c r="O104" s="192">
        <f t="shared" si="25"/>
        <v>0</v>
      </c>
      <c r="P104" s="192">
        <f t="shared" si="25"/>
        <v>0</v>
      </c>
      <c r="Q104" s="192"/>
      <c r="R104" s="292">
        <f t="shared" si="25"/>
        <v>0</v>
      </c>
      <c r="S104" s="88"/>
    </row>
    <row r="105" spans="2:19" ht="15.75" customHeight="1" hidden="1">
      <c r="B105" s="76"/>
      <c r="C105" s="293" t="s">
        <v>117</v>
      </c>
      <c r="D105" s="294">
        <v>0</v>
      </c>
      <c r="E105" s="299"/>
      <c r="F105" s="267"/>
      <c r="G105" s="267">
        <v>0</v>
      </c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95">
        <f>SUM(D105:P105)</f>
        <v>0</v>
      </c>
      <c r="S105" s="88"/>
    </row>
    <row r="106" spans="2:19" ht="15.75" customHeight="1" hidden="1">
      <c r="B106" s="76"/>
      <c r="C106" s="293" t="s">
        <v>118</v>
      </c>
      <c r="D106" s="294">
        <v>0</v>
      </c>
      <c r="E106" s="267"/>
      <c r="F106" s="267"/>
      <c r="G106" s="267">
        <v>0</v>
      </c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95">
        <f>SUM(D106:P106)</f>
        <v>0</v>
      </c>
      <c r="S106" s="88"/>
    </row>
    <row r="107" spans="2:19" ht="15.75" customHeight="1" hidden="1">
      <c r="B107" s="76"/>
      <c r="C107" s="293" t="s">
        <v>231</v>
      </c>
      <c r="D107" s="294">
        <v>0</v>
      </c>
      <c r="E107" s="267"/>
      <c r="F107" s="267">
        <v>0</v>
      </c>
      <c r="G107" s="267">
        <v>0</v>
      </c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95">
        <f>SUM(D107:P107)</f>
        <v>0</v>
      </c>
      <c r="S107" s="88"/>
    </row>
    <row r="108" spans="2:19" ht="6" customHeight="1" hidden="1">
      <c r="B108" s="76"/>
      <c r="C108" s="293"/>
      <c r="D108" s="294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95"/>
      <c r="S108" s="88"/>
    </row>
    <row r="109" spans="2:19" ht="15.75" customHeight="1" hidden="1">
      <c r="B109" s="76"/>
      <c r="C109" s="290" t="s">
        <v>248</v>
      </c>
      <c r="D109" s="291">
        <f>SUM(D110:D112)</f>
        <v>0</v>
      </c>
      <c r="E109" s="192"/>
      <c r="F109" s="192">
        <f aca="true" t="shared" si="26" ref="F109:R109">SUM(F110:F112)</f>
        <v>0</v>
      </c>
      <c r="G109" s="192">
        <f t="shared" si="26"/>
        <v>0</v>
      </c>
      <c r="H109" s="192">
        <f t="shared" si="26"/>
        <v>0</v>
      </c>
      <c r="I109" s="192">
        <f t="shared" si="26"/>
        <v>0</v>
      </c>
      <c r="J109" s="192">
        <f t="shared" si="26"/>
        <v>0</v>
      </c>
      <c r="K109" s="192">
        <f t="shared" si="26"/>
        <v>0</v>
      </c>
      <c r="L109" s="192">
        <f t="shared" si="26"/>
        <v>0</v>
      </c>
      <c r="M109" s="192">
        <f t="shared" si="26"/>
        <v>0</v>
      </c>
      <c r="N109" s="192">
        <f t="shared" si="26"/>
        <v>0</v>
      </c>
      <c r="O109" s="192">
        <f t="shared" si="26"/>
        <v>0</v>
      </c>
      <c r="P109" s="192">
        <f t="shared" si="26"/>
        <v>0</v>
      </c>
      <c r="Q109" s="192"/>
      <c r="R109" s="292">
        <f t="shared" si="26"/>
        <v>0</v>
      </c>
      <c r="S109" s="88"/>
    </row>
    <row r="110" spans="2:19" ht="15.75" customHeight="1" hidden="1">
      <c r="B110" s="76"/>
      <c r="C110" s="293" t="s">
        <v>117</v>
      </c>
      <c r="D110" s="294">
        <v>0</v>
      </c>
      <c r="E110" s="299"/>
      <c r="F110" s="267">
        <v>0</v>
      </c>
      <c r="G110" s="267">
        <v>0</v>
      </c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95">
        <f>SUM(D110:P110)</f>
        <v>0</v>
      </c>
      <c r="S110" s="88"/>
    </row>
    <row r="111" spans="2:19" ht="15.75" customHeight="1" hidden="1">
      <c r="B111" s="1015">
        <v>53</v>
      </c>
      <c r="C111" s="293" t="s">
        <v>118</v>
      </c>
      <c r="D111" s="294"/>
      <c r="E111" s="267"/>
      <c r="F111" s="267">
        <v>0</v>
      </c>
      <c r="G111" s="267">
        <v>0</v>
      </c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95">
        <f>SUM(D111:P111)</f>
        <v>0</v>
      </c>
      <c r="S111" s="88"/>
    </row>
    <row r="112" spans="2:19" ht="15.75" customHeight="1" hidden="1">
      <c r="B112" s="1015"/>
      <c r="C112" s="293" t="s">
        <v>231</v>
      </c>
      <c r="D112" s="294">
        <v>0</v>
      </c>
      <c r="E112" s="267"/>
      <c r="F112" s="267">
        <v>0</v>
      </c>
      <c r="G112" s="267">
        <v>0</v>
      </c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95">
        <f>SUM(D112:P112)</f>
        <v>0</v>
      </c>
      <c r="S112" s="88"/>
    </row>
    <row r="113" spans="2:19" ht="6" customHeight="1" hidden="1">
      <c r="B113" s="76"/>
      <c r="C113" s="293"/>
      <c r="D113" s="294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95"/>
      <c r="S113" s="88"/>
    </row>
    <row r="114" spans="2:19" ht="15.75" customHeight="1" hidden="1">
      <c r="B114" s="76"/>
      <c r="C114" s="290" t="s">
        <v>249</v>
      </c>
      <c r="D114" s="291">
        <f>SUM(D115:D117)</f>
        <v>0</v>
      </c>
      <c r="E114" s="192"/>
      <c r="F114" s="192">
        <f aca="true" t="shared" si="27" ref="F114:R114">SUM(F115:F117)</f>
        <v>0</v>
      </c>
      <c r="G114" s="192">
        <f t="shared" si="27"/>
        <v>0</v>
      </c>
      <c r="H114" s="192">
        <f t="shared" si="27"/>
        <v>0</v>
      </c>
      <c r="I114" s="192">
        <f t="shared" si="27"/>
        <v>0</v>
      </c>
      <c r="J114" s="192">
        <f t="shared" si="27"/>
        <v>0</v>
      </c>
      <c r="K114" s="192">
        <f t="shared" si="27"/>
        <v>0</v>
      </c>
      <c r="L114" s="192">
        <f t="shared" si="27"/>
        <v>0</v>
      </c>
      <c r="M114" s="192">
        <f t="shared" si="27"/>
        <v>0</v>
      </c>
      <c r="N114" s="192">
        <f t="shared" si="27"/>
        <v>0</v>
      </c>
      <c r="O114" s="192">
        <f t="shared" si="27"/>
        <v>0</v>
      </c>
      <c r="P114" s="192">
        <f t="shared" si="27"/>
        <v>0</v>
      </c>
      <c r="Q114" s="192"/>
      <c r="R114" s="292">
        <f t="shared" si="27"/>
        <v>0</v>
      </c>
      <c r="S114" s="88"/>
    </row>
    <row r="115" spans="2:19" ht="15.75" customHeight="1" hidden="1">
      <c r="B115" s="76"/>
      <c r="C115" s="293" t="s">
        <v>117</v>
      </c>
      <c r="D115" s="294">
        <v>0</v>
      </c>
      <c r="E115" s="299"/>
      <c r="F115" s="267">
        <v>0</v>
      </c>
      <c r="G115" s="267">
        <v>0</v>
      </c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95">
        <f>SUM(D115:P115)</f>
        <v>0</v>
      </c>
      <c r="S115" s="88"/>
    </row>
    <row r="116" spans="2:19" ht="15.75" customHeight="1" hidden="1">
      <c r="B116" s="76"/>
      <c r="C116" s="293" t="s">
        <v>118</v>
      </c>
      <c r="D116" s="294">
        <v>0</v>
      </c>
      <c r="E116" s="267"/>
      <c r="F116" s="267"/>
      <c r="G116" s="267">
        <v>0</v>
      </c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95">
        <f>SUM(D116:P116)</f>
        <v>0</v>
      </c>
      <c r="S116" s="88"/>
    </row>
    <row r="117" spans="2:19" ht="15.75" customHeight="1" hidden="1">
      <c r="B117" s="76"/>
      <c r="C117" s="293" t="s">
        <v>231</v>
      </c>
      <c r="D117" s="294">
        <v>0</v>
      </c>
      <c r="E117" s="267"/>
      <c r="F117" s="267">
        <v>0</v>
      </c>
      <c r="G117" s="267">
        <v>0</v>
      </c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95">
        <f>SUM(D117:P117)</f>
        <v>0</v>
      </c>
      <c r="S117" s="88"/>
    </row>
    <row r="118" spans="2:19" ht="6" customHeight="1" hidden="1">
      <c r="B118" s="76"/>
      <c r="C118" s="293"/>
      <c r="D118" s="294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95"/>
      <c r="S118" s="88"/>
    </row>
    <row r="119" spans="2:19" ht="15.75" customHeight="1" hidden="1">
      <c r="B119" s="76"/>
      <c r="C119" s="290" t="s">
        <v>250</v>
      </c>
      <c r="D119" s="291">
        <f>SUM(D120:D122)</f>
        <v>0</v>
      </c>
      <c r="E119" s="192"/>
      <c r="F119" s="192">
        <f aca="true" t="shared" si="28" ref="F119:R119">SUM(F120:F122)</f>
        <v>0</v>
      </c>
      <c r="G119" s="192">
        <f t="shared" si="28"/>
        <v>0</v>
      </c>
      <c r="H119" s="192">
        <f t="shared" si="28"/>
        <v>0</v>
      </c>
      <c r="I119" s="192">
        <f t="shared" si="28"/>
        <v>0</v>
      </c>
      <c r="J119" s="192">
        <f t="shared" si="28"/>
        <v>0</v>
      </c>
      <c r="K119" s="192">
        <f t="shared" si="28"/>
        <v>0</v>
      </c>
      <c r="L119" s="192">
        <f t="shared" si="28"/>
        <v>0</v>
      </c>
      <c r="M119" s="192">
        <f t="shared" si="28"/>
        <v>0</v>
      </c>
      <c r="N119" s="192">
        <f t="shared" si="28"/>
        <v>0</v>
      </c>
      <c r="O119" s="192">
        <f t="shared" si="28"/>
        <v>0</v>
      </c>
      <c r="P119" s="192">
        <f t="shared" si="28"/>
        <v>0</v>
      </c>
      <c r="Q119" s="192"/>
      <c r="R119" s="292">
        <f t="shared" si="28"/>
        <v>0</v>
      </c>
      <c r="S119" s="88"/>
    </row>
    <row r="120" spans="2:19" ht="15.75" customHeight="1" hidden="1">
      <c r="B120" s="76"/>
      <c r="C120" s="293" t="s">
        <v>117</v>
      </c>
      <c r="D120" s="294">
        <v>0</v>
      </c>
      <c r="E120" s="299"/>
      <c r="F120" s="267">
        <v>0</v>
      </c>
      <c r="G120" s="267">
        <v>0</v>
      </c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95">
        <f>SUM(D120:P120)</f>
        <v>0</v>
      </c>
      <c r="S120" s="88"/>
    </row>
    <row r="121" spans="2:19" ht="15.75" customHeight="1" hidden="1">
      <c r="B121" s="76"/>
      <c r="C121" s="293" t="s">
        <v>118</v>
      </c>
      <c r="D121" s="294">
        <v>0</v>
      </c>
      <c r="E121" s="267"/>
      <c r="F121" s="267">
        <v>0</v>
      </c>
      <c r="G121" s="267">
        <v>0</v>
      </c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95">
        <f>SUM(D121:P121)</f>
        <v>0</v>
      </c>
      <c r="S121" s="88"/>
    </row>
    <row r="122" spans="2:19" ht="15.75" customHeight="1" hidden="1">
      <c r="B122" s="76"/>
      <c r="C122" s="293" t="s">
        <v>231</v>
      </c>
      <c r="D122" s="294">
        <v>0</v>
      </c>
      <c r="E122" s="267"/>
      <c r="F122" s="267">
        <v>0</v>
      </c>
      <c r="G122" s="267">
        <v>0</v>
      </c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95">
        <f>SUM(D122:P122)</f>
        <v>0</v>
      </c>
      <c r="S122" s="88"/>
    </row>
    <row r="123" spans="2:19" ht="6" customHeight="1" hidden="1">
      <c r="B123" s="76"/>
      <c r="C123" s="293"/>
      <c r="D123" s="294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95"/>
      <c r="S123" s="88"/>
    </row>
    <row r="124" spans="2:19" ht="15.75" customHeight="1" hidden="1">
      <c r="B124" s="76"/>
      <c r="C124" s="290" t="s">
        <v>251</v>
      </c>
      <c r="D124" s="291">
        <f>SUM(D125:D127)</f>
        <v>0</v>
      </c>
      <c r="E124" s="192"/>
      <c r="F124" s="192">
        <f aca="true" t="shared" si="29" ref="F124:R124">SUM(F125:F127)</f>
        <v>0</v>
      </c>
      <c r="G124" s="192">
        <f t="shared" si="29"/>
        <v>0</v>
      </c>
      <c r="H124" s="192">
        <f t="shared" si="29"/>
        <v>0</v>
      </c>
      <c r="I124" s="192">
        <f t="shared" si="29"/>
        <v>0</v>
      </c>
      <c r="J124" s="192">
        <f t="shared" si="29"/>
        <v>0</v>
      </c>
      <c r="K124" s="192">
        <f t="shared" si="29"/>
        <v>0</v>
      </c>
      <c r="L124" s="192">
        <f t="shared" si="29"/>
        <v>0</v>
      </c>
      <c r="M124" s="192">
        <f t="shared" si="29"/>
        <v>0</v>
      </c>
      <c r="N124" s="192">
        <f t="shared" si="29"/>
        <v>0</v>
      </c>
      <c r="O124" s="192">
        <f t="shared" si="29"/>
        <v>0</v>
      </c>
      <c r="P124" s="192">
        <f t="shared" si="29"/>
        <v>0</v>
      </c>
      <c r="Q124" s="192"/>
      <c r="R124" s="292">
        <f t="shared" si="29"/>
        <v>0</v>
      </c>
      <c r="S124" s="88"/>
    </row>
    <row r="125" spans="2:19" ht="15.75" customHeight="1" hidden="1">
      <c r="B125" s="76"/>
      <c r="C125" s="293" t="s">
        <v>117</v>
      </c>
      <c r="D125" s="294">
        <v>0</v>
      </c>
      <c r="E125" s="299"/>
      <c r="F125" s="267">
        <v>0</v>
      </c>
      <c r="G125" s="267">
        <v>0</v>
      </c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95">
        <f>SUM(D125:P125)</f>
        <v>0</v>
      </c>
      <c r="S125" s="88"/>
    </row>
    <row r="126" spans="2:19" ht="15.75" customHeight="1" hidden="1">
      <c r="B126" s="76"/>
      <c r="C126" s="293" t="s">
        <v>118</v>
      </c>
      <c r="D126" s="294">
        <v>0</v>
      </c>
      <c r="E126" s="267"/>
      <c r="F126" s="267"/>
      <c r="G126" s="267">
        <v>0</v>
      </c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95">
        <f>SUM(D126:P126)</f>
        <v>0</v>
      </c>
      <c r="S126" s="88"/>
    </row>
    <row r="127" spans="2:19" ht="15.75" customHeight="1" hidden="1">
      <c r="B127" s="76"/>
      <c r="C127" s="293" t="s">
        <v>231</v>
      </c>
      <c r="D127" s="294">
        <v>0</v>
      </c>
      <c r="E127" s="267"/>
      <c r="F127" s="267">
        <v>0</v>
      </c>
      <c r="G127" s="267">
        <v>0</v>
      </c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95">
        <f>SUM(D127:P127)</f>
        <v>0</v>
      </c>
      <c r="S127" s="88"/>
    </row>
    <row r="128" spans="2:19" ht="6" customHeight="1" hidden="1">
      <c r="B128" s="76"/>
      <c r="C128" s="293"/>
      <c r="D128" s="294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95"/>
      <c r="S128" s="88"/>
    </row>
    <row r="129" spans="2:19" ht="15.75" customHeight="1" hidden="1">
      <c r="B129" s="76"/>
      <c r="C129" s="290" t="s">
        <v>252</v>
      </c>
      <c r="D129" s="291">
        <f>SUM(D130:D132)</f>
        <v>0</v>
      </c>
      <c r="E129" s="192"/>
      <c r="F129" s="192">
        <f aca="true" t="shared" si="30" ref="F129:R129">SUM(F130:F132)</f>
        <v>0</v>
      </c>
      <c r="G129" s="192">
        <f t="shared" si="30"/>
        <v>0</v>
      </c>
      <c r="H129" s="192">
        <f t="shared" si="30"/>
        <v>0</v>
      </c>
      <c r="I129" s="192">
        <f t="shared" si="30"/>
        <v>0</v>
      </c>
      <c r="J129" s="192">
        <f t="shared" si="30"/>
        <v>0</v>
      </c>
      <c r="K129" s="192">
        <f t="shared" si="30"/>
        <v>0</v>
      </c>
      <c r="L129" s="192">
        <f t="shared" si="30"/>
        <v>0</v>
      </c>
      <c r="M129" s="192">
        <f t="shared" si="30"/>
        <v>0</v>
      </c>
      <c r="N129" s="192">
        <f t="shared" si="30"/>
        <v>0</v>
      </c>
      <c r="O129" s="192">
        <f t="shared" si="30"/>
        <v>0</v>
      </c>
      <c r="P129" s="192">
        <f t="shared" si="30"/>
        <v>0</v>
      </c>
      <c r="Q129" s="192"/>
      <c r="R129" s="292">
        <f t="shared" si="30"/>
        <v>0</v>
      </c>
      <c r="S129" s="88"/>
    </row>
    <row r="130" spans="2:19" ht="15.75" customHeight="1" hidden="1">
      <c r="B130" s="76"/>
      <c r="C130" s="293" t="s">
        <v>117</v>
      </c>
      <c r="D130" s="294">
        <v>0</v>
      </c>
      <c r="E130" s="299"/>
      <c r="F130" s="267">
        <v>0</v>
      </c>
      <c r="G130" s="267">
        <v>0</v>
      </c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95">
        <f>SUM(D130:P130)</f>
        <v>0</v>
      </c>
      <c r="S130" s="88"/>
    </row>
    <row r="131" spans="2:19" ht="15.75" customHeight="1" hidden="1">
      <c r="B131" s="76"/>
      <c r="C131" s="293" t="s">
        <v>118</v>
      </c>
      <c r="D131" s="294">
        <v>0</v>
      </c>
      <c r="E131" s="267"/>
      <c r="F131" s="267"/>
      <c r="G131" s="267">
        <v>0</v>
      </c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95">
        <f>SUM(D131:P131)</f>
        <v>0</v>
      </c>
      <c r="S131" s="88"/>
    </row>
    <row r="132" spans="2:19" ht="15.75" customHeight="1" hidden="1">
      <c r="B132" s="76"/>
      <c r="C132" s="293" t="s">
        <v>231</v>
      </c>
      <c r="D132" s="294">
        <v>0</v>
      </c>
      <c r="E132" s="267"/>
      <c r="F132" s="267">
        <v>0</v>
      </c>
      <c r="G132" s="267">
        <v>0</v>
      </c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95">
        <f>SUM(D132:P132)</f>
        <v>0</v>
      </c>
      <c r="S132" s="88"/>
    </row>
    <row r="133" spans="2:19" ht="6" customHeight="1" hidden="1">
      <c r="B133" s="76"/>
      <c r="C133" s="293"/>
      <c r="D133" s="294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95"/>
      <c r="S133" s="88"/>
    </row>
    <row r="134" spans="2:19" ht="15.75" customHeight="1" hidden="1">
      <c r="B134" s="76"/>
      <c r="C134" s="290" t="s">
        <v>253</v>
      </c>
      <c r="D134" s="291">
        <f>SUM(D135:D137)</f>
        <v>0</v>
      </c>
      <c r="E134" s="192"/>
      <c r="F134" s="192">
        <f aca="true" t="shared" si="31" ref="F134:R134">SUM(F135:F137)</f>
        <v>0</v>
      </c>
      <c r="G134" s="192">
        <f t="shared" si="31"/>
        <v>0</v>
      </c>
      <c r="H134" s="192">
        <f t="shared" si="31"/>
        <v>0</v>
      </c>
      <c r="I134" s="192">
        <f t="shared" si="31"/>
        <v>0</v>
      </c>
      <c r="J134" s="192">
        <f t="shared" si="31"/>
        <v>0</v>
      </c>
      <c r="K134" s="192">
        <f t="shared" si="31"/>
        <v>0</v>
      </c>
      <c r="L134" s="192">
        <f t="shared" si="31"/>
        <v>0</v>
      </c>
      <c r="M134" s="192">
        <f t="shared" si="31"/>
        <v>0</v>
      </c>
      <c r="N134" s="192">
        <f t="shared" si="31"/>
        <v>0</v>
      </c>
      <c r="O134" s="192">
        <f t="shared" si="31"/>
        <v>0</v>
      </c>
      <c r="P134" s="192">
        <f t="shared" si="31"/>
        <v>0</v>
      </c>
      <c r="Q134" s="192"/>
      <c r="R134" s="292">
        <f t="shared" si="31"/>
        <v>0</v>
      </c>
      <c r="S134" s="88"/>
    </row>
    <row r="135" spans="2:19" ht="15.75" customHeight="1" hidden="1">
      <c r="B135" s="76"/>
      <c r="C135" s="293" t="s">
        <v>117</v>
      </c>
      <c r="D135" s="294">
        <v>0</v>
      </c>
      <c r="E135" s="299"/>
      <c r="F135" s="267">
        <v>0</v>
      </c>
      <c r="G135" s="267">
        <v>0</v>
      </c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95">
        <f>SUM(D135:P135)</f>
        <v>0</v>
      </c>
      <c r="S135" s="88"/>
    </row>
    <row r="136" spans="2:19" ht="15.75" customHeight="1" hidden="1">
      <c r="B136" s="76"/>
      <c r="C136" s="293" t="s">
        <v>118</v>
      </c>
      <c r="D136" s="294"/>
      <c r="E136" s="267"/>
      <c r="F136" s="267">
        <v>0</v>
      </c>
      <c r="G136" s="267">
        <v>0</v>
      </c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95">
        <f>SUM(D136:P136)</f>
        <v>0</v>
      </c>
      <c r="S136" s="88"/>
    </row>
    <row r="137" spans="2:19" ht="15.75" customHeight="1" hidden="1">
      <c r="B137" s="76"/>
      <c r="C137" s="293" t="s">
        <v>231</v>
      </c>
      <c r="D137" s="294">
        <v>0</v>
      </c>
      <c r="E137" s="267"/>
      <c r="F137" s="267">
        <v>0</v>
      </c>
      <c r="G137" s="267">
        <v>0</v>
      </c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95">
        <f>SUM(D137:P137)</f>
        <v>0</v>
      </c>
      <c r="S137" s="88"/>
    </row>
    <row r="138" spans="2:19" ht="6" customHeight="1" hidden="1">
      <c r="B138" s="76"/>
      <c r="C138" s="293"/>
      <c r="D138" s="294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95"/>
      <c r="S138" s="88"/>
    </row>
    <row r="139" spans="2:19" ht="15.75" customHeight="1" hidden="1">
      <c r="B139" s="76"/>
      <c r="C139" s="290" t="s">
        <v>254</v>
      </c>
      <c r="D139" s="291">
        <f>SUM(D140:D142)</f>
        <v>0</v>
      </c>
      <c r="E139" s="192"/>
      <c r="F139" s="192">
        <f aca="true" t="shared" si="32" ref="F139:R139">SUM(F140:F142)</f>
        <v>0</v>
      </c>
      <c r="G139" s="192">
        <f t="shared" si="32"/>
        <v>0</v>
      </c>
      <c r="H139" s="192">
        <f t="shared" si="32"/>
        <v>0</v>
      </c>
      <c r="I139" s="192">
        <f t="shared" si="32"/>
        <v>0</v>
      </c>
      <c r="J139" s="192">
        <f t="shared" si="32"/>
        <v>0</v>
      </c>
      <c r="K139" s="192">
        <f t="shared" si="32"/>
        <v>0</v>
      </c>
      <c r="L139" s="192">
        <f t="shared" si="32"/>
        <v>0</v>
      </c>
      <c r="M139" s="192">
        <f t="shared" si="32"/>
        <v>0</v>
      </c>
      <c r="N139" s="192">
        <f t="shared" si="32"/>
        <v>0</v>
      </c>
      <c r="O139" s="192">
        <f t="shared" si="32"/>
        <v>0</v>
      </c>
      <c r="P139" s="192">
        <f t="shared" si="32"/>
        <v>0</v>
      </c>
      <c r="Q139" s="192"/>
      <c r="R139" s="292">
        <f t="shared" si="32"/>
        <v>0</v>
      </c>
      <c r="S139" s="88"/>
    </row>
    <row r="140" spans="2:19" ht="15.75" customHeight="1" hidden="1">
      <c r="B140" s="76"/>
      <c r="C140" s="293" t="s">
        <v>117</v>
      </c>
      <c r="D140" s="294">
        <v>0</v>
      </c>
      <c r="E140" s="299"/>
      <c r="F140" s="267">
        <v>0</v>
      </c>
      <c r="G140" s="267">
        <v>0</v>
      </c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95">
        <f>SUM(D140:P140)</f>
        <v>0</v>
      </c>
      <c r="S140" s="88"/>
    </row>
    <row r="141" spans="2:19" ht="15.75" customHeight="1" hidden="1">
      <c r="B141" s="76"/>
      <c r="C141" s="293" t="s">
        <v>118</v>
      </c>
      <c r="D141" s="294">
        <v>0</v>
      </c>
      <c r="E141" s="267"/>
      <c r="F141" s="267"/>
      <c r="G141" s="267">
        <v>0</v>
      </c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95">
        <f>SUM(D141:P141)</f>
        <v>0</v>
      </c>
      <c r="S141" s="88"/>
    </row>
    <row r="142" spans="2:19" ht="15.75" customHeight="1" hidden="1">
      <c r="B142" s="1017"/>
      <c r="C142" s="293" t="s">
        <v>231</v>
      </c>
      <c r="D142" s="294">
        <v>0</v>
      </c>
      <c r="E142" s="267"/>
      <c r="F142" s="267">
        <v>0</v>
      </c>
      <c r="G142" s="267">
        <v>0</v>
      </c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95">
        <f>SUM(D142:P142)</f>
        <v>0</v>
      </c>
      <c r="S142" s="88"/>
    </row>
    <row r="143" spans="2:19" ht="6" customHeight="1" hidden="1">
      <c r="B143" s="1017"/>
      <c r="C143" s="293"/>
      <c r="D143" s="294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95"/>
      <c r="S143" s="88"/>
    </row>
    <row r="144" spans="2:19" ht="6" customHeight="1" hidden="1">
      <c r="B144" s="1017"/>
      <c r="C144" s="293"/>
      <c r="D144" s="294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95"/>
      <c r="S144" s="88"/>
    </row>
    <row r="145" spans="2:19" ht="15.75" customHeight="1" hidden="1">
      <c r="B145" s="300"/>
      <c r="C145" s="290" t="s">
        <v>255</v>
      </c>
      <c r="D145" s="291">
        <f>SUM(D146:D148)</f>
        <v>0</v>
      </c>
      <c r="E145" s="192"/>
      <c r="F145" s="192">
        <f aca="true" t="shared" si="33" ref="F145:R145">SUM(F146:F148)</f>
        <v>0</v>
      </c>
      <c r="G145" s="192">
        <f t="shared" si="33"/>
        <v>0</v>
      </c>
      <c r="H145" s="192">
        <f t="shared" si="33"/>
        <v>0</v>
      </c>
      <c r="I145" s="192">
        <f t="shared" si="33"/>
        <v>0</v>
      </c>
      <c r="J145" s="192">
        <f t="shared" si="33"/>
        <v>0</v>
      </c>
      <c r="K145" s="192">
        <f t="shared" si="33"/>
        <v>0</v>
      </c>
      <c r="L145" s="192">
        <f t="shared" si="33"/>
        <v>0</v>
      </c>
      <c r="M145" s="192">
        <f t="shared" si="33"/>
        <v>0</v>
      </c>
      <c r="N145" s="192">
        <f t="shared" si="33"/>
        <v>0</v>
      </c>
      <c r="O145" s="192">
        <f t="shared" si="33"/>
        <v>0</v>
      </c>
      <c r="P145" s="192">
        <f t="shared" si="33"/>
        <v>0</v>
      </c>
      <c r="Q145" s="192"/>
      <c r="R145" s="292">
        <f t="shared" si="33"/>
        <v>0</v>
      </c>
      <c r="S145" s="88"/>
    </row>
    <row r="146" spans="2:19" ht="15.75" customHeight="1" hidden="1">
      <c r="B146" s="300"/>
      <c r="C146" s="293" t="s">
        <v>117</v>
      </c>
      <c r="D146" s="294">
        <v>0</v>
      </c>
      <c r="E146" s="299"/>
      <c r="F146" s="267">
        <v>0</v>
      </c>
      <c r="G146" s="267">
        <v>0</v>
      </c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95">
        <f>SUM(D146:P146)</f>
        <v>0</v>
      </c>
      <c r="S146" s="88"/>
    </row>
    <row r="147" spans="2:19" ht="15.75" customHeight="1" hidden="1">
      <c r="B147" s="300"/>
      <c r="C147" s="293" t="s">
        <v>118</v>
      </c>
      <c r="D147" s="294">
        <v>0</v>
      </c>
      <c r="E147" s="267"/>
      <c r="F147" s="267"/>
      <c r="G147" s="267">
        <v>0</v>
      </c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95">
        <f>SUM(D147:P147)</f>
        <v>0</v>
      </c>
      <c r="S147" s="88"/>
    </row>
    <row r="148" spans="2:19" ht="15.75" customHeight="1" hidden="1">
      <c r="B148" s="300"/>
      <c r="C148" s="293" t="s">
        <v>231</v>
      </c>
      <c r="D148" s="294">
        <v>0</v>
      </c>
      <c r="E148" s="267"/>
      <c r="F148" s="267">
        <v>0</v>
      </c>
      <c r="G148" s="267">
        <v>0</v>
      </c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95">
        <f>SUM(D148:P148)</f>
        <v>0</v>
      </c>
      <c r="S148" s="88"/>
    </row>
    <row r="149" spans="2:19" ht="6" customHeight="1" hidden="1">
      <c r="B149" s="76"/>
      <c r="C149" s="293"/>
      <c r="D149" s="294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95"/>
      <c r="S149" s="88"/>
    </row>
    <row r="150" spans="2:19" ht="15.75" customHeight="1" hidden="1">
      <c r="B150" s="76"/>
      <c r="C150" s="290" t="s">
        <v>256</v>
      </c>
      <c r="D150" s="291">
        <f>SUM(D151:D153)</f>
        <v>0</v>
      </c>
      <c r="E150" s="192"/>
      <c r="F150" s="192">
        <f aca="true" t="shared" si="34" ref="F150:R150">SUM(F151:F153)</f>
        <v>0</v>
      </c>
      <c r="G150" s="192">
        <f t="shared" si="34"/>
        <v>0</v>
      </c>
      <c r="H150" s="192">
        <f t="shared" si="34"/>
        <v>0</v>
      </c>
      <c r="I150" s="192">
        <f t="shared" si="34"/>
        <v>0</v>
      </c>
      <c r="J150" s="192">
        <f t="shared" si="34"/>
        <v>0</v>
      </c>
      <c r="K150" s="192">
        <f t="shared" si="34"/>
        <v>0</v>
      </c>
      <c r="L150" s="192">
        <f t="shared" si="34"/>
        <v>0</v>
      </c>
      <c r="M150" s="192">
        <f t="shared" si="34"/>
        <v>0</v>
      </c>
      <c r="N150" s="192">
        <f t="shared" si="34"/>
        <v>0</v>
      </c>
      <c r="O150" s="192">
        <f t="shared" si="34"/>
        <v>0</v>
      </c>
      <c r="P150" s="192">
        <f t="shared" si="34"/>
        <v>0</v>
      </c>
      <c r="Q150" s="192"/>
      <c r="R150" s="292">
        <f t="shared" si="34"/>
        <v>0</v>
      </c>
      <c r="S150" s="88"/>
    </row>
    <row r="151" spans="2:19" ht="15.75" customHeight="1" hidden="1">
      <c r="B151" s="76"/>
      <c r="C151" s="293" t="s">
        <v>117</v>
      </c>
      <c r="D151" s="294">
        <v>0</v>
      </c>
      <c r="E151" s="299"/>
      <c r="F151" s="267">
        <v>0</v>
      </c>
      <c r="G151" s="267">
        <v>0</v>
      </c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95">
        <f>SUM(D151:P151)</f>
        <v>0</v>
      </c>
      <c r="S151" s="88"/>
    </row>
    <row r="152" spans="2:19" ht="15.75" customHeight="1" hidden="1">
      <c r="B152" s="76"/>
      <c r="C152" s="293" t="s">
        <v>118</v>
      </c>
      <c r="D152" s="294">
        <v>0</v>
      </c>
      <c r="E152" s="267"/>
      <c r="F152" s="267"/>
      <c r="G152" s="267">
        <v>0</v>
      </c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95">
        <f>SUM(D152:P152)</f>
        <v>0</v>
      </c>
      <c r="S152" s="88"/>
    </row>
    <row r="153" spans="2:19" ht="15.75" customHeight="1" hidden="1">
      <c r="B153" s="76"/>
      <c r="C153" s="293" t="s">
        <v>231</v>
      </c>
      <c r="D153" s="294">
        <v>0</v>
      </c>
      <c r="E153" s="267"/>
      <c r="F153" s="267">
        <v>0</v>
      </c>
      <c r="G153" s="267">
        <v>0</v>
      </c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95">
        <f>SUM(D153:P153)</f>
        <v>0</v>
      </c>
      <c r="S153" s="88"/>
    </row>
    <row r="154" spans="2:19" ht="12" customHeight="1">
      <c r="B154" s="76"/>
      <c r="C154" s="293"/>
      <c r="D154" s="294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95"/>
      <c r="S154" s="88"/>
    </row>
    <row r="155" spans="2:19" ht="15.75" customHeight="1">
      <c r="B155" s="76"/>
      <c r="C155" s="286" t="s">
        <v>257</v>
      </c>
      <c r="D155" s="287">
        <f>SUM(D156:D158)</f>
        <v>0</v>
      </c>
      <c r="E155" s="288"/>
      <c r="F155" s="288">
        <f aca="true" t="shared" si="35" ref="F155:R155">SUM(F156:F158)</f>
        <v>1062.41184</v>
      </c>
      <c r="G155" s="288">
        <f t="shared" si="35"/>
        <v>0</v>
      </c>
      <c r="H155" s="288">
        <f t="shared" si="35"/>
        <v>0</v>
      </c>
      <c r="I155" s="288">
        <f t="shared" si="35"/>
        <v>0</v>
      </c>
      <c r="J155" s="288">
        <f t="shared" si="35"/>
        <v>0</v>
      </c>
      <c r="K155" s="288">
        <f t="shared" si="35"/>
        <v>0</v>
      </c>
      <c r="L155" s="288">
        <f t="shared" si="35"/>
        <v>0</v>
      </c>
      <c r="M155" s="288">
        <f t="shared" si="35"/>
        <v>0</v>
      </c>
      <c r="N155" s="288">
        <f t="shared" si="35"/>
        <v>0</v>
      </c>
      <c r="O155" s="288">
        <f t="shared" si="35"/>
        <v>0</v>
      </c>
      <c r="P155" s="288">
        <f t="shared" si="35"/>
        <v>0</v>
      </c>
      <c r="Q155" s="288"/>
      <c r="R155" s="641">
        <f t="shared" si="35"/>
        <v>1062.41184</v>
      </c>
      <c r="S155" s="88"/>
    </row>
    <row r="156" spans="2:19" ht="15.75" customHeight="1">
      <c r="B156" s="1016"/>
      <c r="C156" s="286" t="s">
        <v>227</v>
      </c>
      <c r="D156" s="287">
        <v>0</v>
      </c>
      <c r="E156" s="288"/>
      <c r="F156" s="288">
        <v>0</v>
      </c>
      <c r="G156" s="288">
        <v>0</v>
      </c>
      <c r="H156" s="288">
        <v>0</v>
      </c>
      <c r="I156" s="288">
        <v>0</v>
      </c>
      <c r="J156" s="288">
        <v>0</v>
      </c>
      <c r="K156" s="288">
        <v>0</v>
      </c>
      <c r="L156" s="288">
        <v>0</v>
      </c>
      <c r="M156" s="288"/>
      <c r="N156" s="288"/>
      <c r="O156" s="288"/>
      <c r="P156" s="288"/>
      <c r="Q156" s="288"/>
      <c r="R156" s="641">
        <f>SUM(D156:P156)</f>
        <v>0</v>
      </c>
      <c r="S156" s="88"/>
    </row>
    <row r="157" spans="2:19" ht="15.75" customHeight="1">
      <c r="B157" s="1016"/>
      <c r="C157" s="286" t="s">
        <v>228</v>
      </c>
      <c r="D157" s="287">
        <v>0</v>
      </c>
      <c r="E157" s="288"/>
      <c r="F157" s="288">
        <v>0</v>
      </c>
      <c r="G157" s="288">
        <v>0</v>
      </c>
      <c r="H157" s="288">
        <v>0</v>
      </c>
      <c r="I157" s="288">
        <v>0</v>
      </c>
      <c r="J157" s="288">
        <v>0</v>
      </c>
      <c r="K157" s="288">
        <v>0</v>
      </c>
      <c r="L157" s="288">
        <v>0</v>
      </c>
      <c r="M157" s="288"/>
      <c r="N157" s="288"/>
      <c r="O157" s="288"/>
      <c r="P157" s="288"/>
      <c r="Q157" s="288"/>
      <c r="R157" s="641">
        <f>SUM(D157:P157)</f>
        <v>0</v>
      </c>
      <c r="S157" s="88"/>
    </row>
    <row r="158" spans="2:19" ht="15.75" customHeight="1">
      <c r="B158" s="76"/>
      <c r="C158" s="286" t="s">
        <v>229</v>
      </c>
      <c r="D158" s="287">
        <v>0</v>
      </c>
      <c r="E158" s="288"/>
      <c r="F158" s="288">
        <v>1062.41184</v>
      </c>
      <c r="G158" s="288">
        <v>0</v>
      </c>
      <c r="H158" s="288">
        <v>0</v>
      </c>
      <c r="I158" s="288">
        <v>0</v>
      </c>
      <c r="J158" s="288">
        <v>0</v>
      </c>
      <c r="K158" s="288">
        <v>0</v>
      </c>
      <c r="L158" s="288">
        <v>0</v>
      </c>
      <c r="M158" s="288"/>
      <c r="N158" s="288"/>
      <c r="O158" s="288"/>
      <c r="P158" s="288"/>
      <c r="Q158" s="288"/>
      <c r="R158" s="641">
        <f>SUM(D158:P158)</f>
        <v>1062.41184</v>
      </c>
      <c r="S158" s="88"/>
    </row>
    <row r="159" spans="2:19" ht="15" customHeight="1">
      <c r="B159" s="76"/>
      <c r="C159" s="85"/>
      <c r="D159" s="160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25"/>
      <c r="S159" s="88"/>
    </row>
    <row r="160" spans="2:19" ht="16.5" customHeight="1">
      <c r="B160" s="76"/>
      <c r="C160" s="695" t="s">
        <v>473</v>
      </c>
      <c r="D160" s="696">
        <f>SUM(D161:D163)</f>
        <v>0</v>
      </c>
      <c r="E160" s="697"/>
      <c r="F160" s="697">
        <f aca="true" t="shared" si="36" ref="F160:R160">SUM(F161:F163)</f>
        <v>93043.81490000001</v>
      </c>
      <c r="G160" s="697">
        <f t="shared" si="36"/>
        <v>0</v>
      </c>
      <c r="H160" s="697">
        <f t="shared" si="36"/>
        <v>0</v>
      </c>
      <c r="I160" s="697">
        <f t="shared" si="36"/>
        <v>0</v>
      </c>
      <c r="J160" s="697">
        <f t="shared" si="36"/>
        <v>0</v>
      </c>
      <c r="K160" s="697">
        <f t="shared" si="36"/>
        <v>0</v>
      </c>
      <c r="L160" s="697">
        <f t="shared" si="36"/>
        <v>0</v>
      </c>
      <c r="M160" s="697">
        <f t="shared" si="36"/>
        <v>0</v>
      </c>
      <c r="N160" s="697">
        <f t="shared" si="36"/>
        <v>0</v>
      </c>
      <c r="O160" s="697">
        <f t="shared" si="36"/>
        <v>0</v>
      </c>
      <c r="P160" s="697">
        <f t="shared" si="36"/>
        <v>0</v>
      </c>
      <c r="Q160" s="697"/>
      <c r="R160" s="698">
        <f t="shared" si="36"/>
        <v>93043.81490000001</v>
      </c>
      <c r="S160" s="88"/>
    </row>
    <row r="161" spans="2:19" ht="16.5" customHeight="1" hidden="1">
      <c r="B161" s="76"/>
      <c r="C161" s="286" t="s">
        <v>113</v>
      </c>
      <c r="D161" s="287">
        <f>+D166</f>
        <v>0</v>
      </c>
      <c r="E161" s="288"/>
      <c r="F161" s="288">
        <f aca="true" t="shared" si="37" ref="F161:P163">+F166</f>
        <v>93043.81490000001</v>
      </c>
      <c r="G161" s="288">
        <f t="shared" si="37"/>
        <v>0</v>
      </c>
      <c r="H161" s="288">
        <f t="shared" si="37"/>
        <v>0</v>
      </c>
      <c r="I161" s="288">
        <f t="shared" si="37"/>
        <v>0</v>
      </c>
      <c r="J161" s="288">
        <f t="shared" si="37"/>
        <v>0</v>
      </c>
      <c r="K161" s="288">
        <f t="shared" si="37"/>
        <v>0</v>
      </c>
      <c r="L161" s="288">
        <f t="shared" si="37"/>
        <v>0</v>
      </c>
      <c r="M161" s="288">
        <f t="shared" si="37"/>
        <v>0</v>
      </c>
      <c r="N161" s="288">
        <f t="shared" si="37"/>
        <v>0</v>
      </c>
      <c r="O161" s="288">
        <f t="shared" si="37"/>
        <v>0</v>
      </c>
      <c r="P161" s="288">
        <f t="shared" si="37"/>
        <v>0</v>
      </c>
      <c r="Q161" s="288"/>
      <c r="R161" s="641">
        <f>SUM(D161:P161)</f>
        <v>93043.81490000001</v>
      </c>
      <c r="S161" s="88"/>
    </row>
    <row r="162" spans="2:19" ht="16.5" customHeight="1" hidden="1">
      <c r="B162" s="76"/>
      <c r="C162" s="286" t="s">
        <v>114</v>
      </c>
      <c r="D162" s="287">
        <f aca="true" t="shared" si="38" ref="D162:J163">+D167</f>
        <v>0</v>
      </c>
      <c r="E162" s="288"/>
      <c r="F162" s="288">
        <f t="shared" si="38"/>
        <v>0</v>
      </c>
      <c r="G162" s="288">
        <f t="shared" si="38"/>
        <v>0</v>
      </c>
      <c r="H162" s="288">
        <f t="shared" si="38"/>
        <v>0</v>
      </c>
      <c r="I162" s="288">
        <f t="shared" si="38"/>
        <v>0</v>
      </c>
      <c r="J162" s="288">
        <f t="shared" si="38"/>
        <v>0</v>
      </c>
      <c r="K162" s="288">
        <f t="shared" si="37"/>
        <v>0</v>
      </c>
      <c r="L162" s="288">
        <f t="shared" si="37"/>
        <v>0</v>
      </c>
      <c r="M162" s="288">
        <f t="shared" si="37"/>
        <v>0</v>
      </c>
      <c r="N162" s="288">
        <f t="shared" si="37"/>
        <v>0</v>
      </c>
      <c r="O162" s="288">
        <f t="shared" si="37"/>
        <v>0</v>
      </c>
      <c r="P162" s="288">
        <f t="shared" si="37"/>
        <v>0</v>
      </c>
      <c r="Q162" s="288"/>
      <c r="R162" s="641">
        <f>SUM(D162:P162)</f>
        <v>0</v>
      </c>
      <c r="S162" s="88"/>
    </row>
    <row r="163" spans="2:19" ht="16.5" customHeight="1" hidden="1">
      <c r="B163" s="76"/>
      <c r="C163" s="286" t="s">
        <v>225</v>
      </c>
      <c r="D163" s="287">
        <f t="shared" si="38"/>
        <v>0</v>
      </c>
      <c r="E163" s="288"/>
      <c r="F163" s="288">
        <f t="shared" si="38"/>
        <v>0</v>
      </c>
      <c r="G163" s="288">
        <f t="shared" si="38"/>
        <v>0</v>
      </c>
      <c r="H163" s="288">
        <f t="shared" si="38"/>
        <v>0</v>
      </c>
      <c r="I163" s="288">
        <f t="shared" si="38"/>
        <v>0</v>
      </c>
      <c r="J163" s="288">
        <f t="shared" si="38"/>
        <v>0</v>
      </c>
      <c r="K163" s="288">
        <f t="shared" si="37"/>
        <v>0</v>
      </c>
      <c r="L163" s="288">
        <f t="shared" si="37"/>
        <v>0</v>
      </c>
      <c r="M163" s="288">
        <f t="shared" si="37"/>
        <v>0</v>
      </c>
      <c r="N163" s="288">
        <f t="shared" si="37"/>
        <v>0</v>
      </c>
      <c r="O163" s="288">
        <f t="shared" si="37"/>
        <v>0</v>
      </c>
      <c r="P163" s="288">
        <f t="shared" si="37"/>
        <v>0</v>
      </c>
      <c r="Q163" s="288"/>
      <c r="R163" s="641">
        <f>SUM(D163:P163)</f>
        <v>0</v>
      </c>
      <c r="S163" s="88"/>
    </row>
    <row r="164" spans="2:19" ht="12" customHeight="1">
      <c r="B164" s="76"/>
      <c r="C164" s="85"/>
      <c r="D164" s="160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645"/>
      <c r="S164" s="88"/>
    </row>
    <row r="165" spans="2:22" ht="16.5" customHeight="1">
      <c r="B165" s="76"/>
      <c r="C165" s="286" t="s">
        <v>258</v>
      </c>
      <c r="D165" s="287">
        <f>SUM(D166:D168)</f>
        <v>0</v>
      </c>
      <c r="E165" s="288"/>
      <c r="F165" s="288">
        <f aca="true" t="shared" si="39" ref="F165:P165">SUM(F166:F168)</f>
        <v>93043.81490000001</v>
      </c>
      <c r="G165" s="288">
        <f t="shared" si="39"/>
        <v>0</v>
      </c>
      <c r="H165" s="288">
        <f t="shared" si="39"/>
        <v>0</v>
      </c>
      <c r="I165" s="288">
        <f t="shared" si="39"/>
        <v>0</v>
      </c>
      <c r="J165" s="288">
        <f t="shared" si="39"/>
        <v>0</v>
      </c>
      <c r="K165" s="288">
        <f t="shared" si="39"/>
        <v>0</v>
      </c>
      <c r="L165" s="288">
        <f t="shared" si="39"/>
        <v>0</v>
      </c>
      <c r="M165" s="288">
        <f t="shared" si="39"/>
        <v>0</v>
      </c>
      <c r="N165" s="288">
        <f t="shared" si="39"/>
        <v>0</v>
      </c>
      <c r="O165" s="288">
        <f t="shared" si="39"/>
        <v>0</v>
      </c>
      <c r="P165" s="288">
        <f t="shared" si="39"/>
        <v>0</v>
      </c>
      <c r="Q165" s="288"/>
      <c r="R165" s="641">
        <f>SUM(R166:R168)</f>
        <v>93043.81490000001</v>
      </c>
      <c r="S165" s="88"/>
      <c r="T165" s="88"/>
      <c r="U165" s="88"/>
      <c r="V165" s="88"/>
    </row>
    <row r="166" spans="2:22" ht="16.5" customHeight="1" hidden="1">
      <c r="B166" s="76"/>
      <c r="C166" s="286" t="s">
        <v>227</v>
      </c>
      <c r="D166" s="287">
        <f aca="true" t="shared" si="40" ref="D166:P168">+D171</f>
        <v>0</v>
      </c>
      <c r="E166" s="288"/>
      <c r="F166" s="288">
        <f t="shared" si="40"/>
        <v>93043.81490000001</v>
      </c>
      <c r="G166" s="288">
        <f t="shared" si="40"/>
        <v>0</v>
      </c>
      <c r="H166" s="288">
        <f t="shared" si="40"/>
        <v>0</v>
      </c>
      <c r="I166" s="288">
        <f t="shared" si="40"/>
        <v>0</v>
      </c>
      <c r="J166" s="288">
        <f t="shared" si="40"/>
        <v>0</v>
      </c>
      <c r="K166" s="288">
        <f t="shared" si="40"/>
        <v>0</v>
      </c>
      <c r="L166" s="288">
        <f t="shared" si="40"/>
        <v>0</v>
      </c>
      <c r="M166" s="288">
        <f t="shared" si="40"/>
        <v>0</v>
      </c>
      <c r="N166" s="288">
        <f t="shared" si="40"/>
        <v>0</v>
      </c>
      <c r="O166" s="288">
        <f t="shared" si="40"/>
        <v>0</v>
      </c>
      <c r="P166" s="288">
        <f t="shared" si="40"/>
        <v>0</v>
      </c>
      <c r="Q166" s="288"/>
      <c r="R166" s="641">
        <f>SUM(D166:P166)</f>
        <v>93043.81490000001</v>
      </c>
      <c r="S166" s="88"/>
      <c r="T166" s="88"/>
      <c r="U166" s="88"/>
      <c r="V166" s="88"/>
    </row>
    <row r="167" spans="2:22" ht="16.5" customHeight="1" hidden="1">
      <c r="B167" s="76"/>
      <c r="C167" s="286" t="s">
        <v>228</v>
      </c>
      <c r="D167" s="287">
        <f t="shared" si="40"/>
        <v>0</v>
      </c>
      <c r="E167" s="288"/>
      <c r="F167" s="288">
        <f t="shared" si="40"/>
        <v>0</v>
      </c>
      <c r="G167" s="288">
        <f t="shared" si="40"/>
        <v>0</v>
      </c>
      <c r="H167" s="288">
        <f t="shared" si="40"/>
        <v>0</v>
      </c>
      <c r="I167" s="288">
        <f t="shared" si="40"/>
        <v>0</v>
      </c>
      <c r="J167" s="288">
        <f t="shared" si="40"/>
        <v>0</v>
      </c>
      <c r="K167" s="288">
        <f t="shared" si="40"/>
        <v>0</v>
      </c>
      <c r="L167" s="288">
        <f t="shared" si="40"/>
        <v>0</v>
      </c>
      <c r="M167" s="288">
        <f t="shared" si="40"/>
        <v>0</v>
      </c>
      <c r="N167" s="288">
        <f t="shared" si="40"/>
        <v>0</v>
      </c>
      <c r="O167" s="288">
        <f t="shared" si="40"/>
        <v>0</v>
      </c>
      <c r="P167" s="288">
        <f t="shared" si="40"/>
        <v>0</v>
      </c>
      <c r="Q167" s="288"/>
      <c r="R167" s="641">
        <f>SUM(D167:P167)</f>
        <v>0</v>
      </c>
      <c r="S167" s="88"/>
      <c r="T167" s="88"/>
      <c r="U167" s="88"/>
      <c r="V167" s="88"/>
    </row>
    <row r="168" spans="2:22" ht="16.5" customHeight="1" hidden="1">
      <c r="B168" s="1017"/>
      <c r="C168" s="286" t="s">
        <v>229</v>
      </c>
      <c r="D168" s="287">
        <f t="shared" si="40"/>
        <v>0</v>
      </c>
      <c r="E168" s="288"/>
      <c r="F168" s="288">
        <f t="shared" si="40"/>
        <v>0</v>
      </c>
      <c r="G168" s="288">
        <f t="shared" si="40"/>
        <v>0</v>
      </c>
      <c r="H168" s="288">
        <f t="shared" si="40"/>
        <v>0</v>
      </c>
      <c r="I168" s="288">
        <f t="shared" si="40"/>
        <v>0</v>
      </c>
      <c r="J168" s="288">
        <f t="shared" si="40"/>
        <v>0</v>
      </c>
      <c r="K168" s="288">
        <f t="shared" si="40"/>
        <v>0</v>
      </c>
      <c r="L168" s="288">
        <f t="shared" si="40"/>
        <v>0</v>
      </c>
      <c r="M168" s="288">
        <f t="shared" si="40"/>
        <v>0</v>
      </c>
      <c r="N168" s="288">
        <f t="shared" si="40"/>
        <v>0</v>
      </c>
      <c r="O168" s="288">
        <f t="shared" si="40"/>
        <v>0</v>
      </c>
      <c r="P168" s="288">
        <f t="shared" si="40"/>
        <v>0</v>
      </c>
      <c r="Q168" s="288"/>
      <c r="R168" s="641">
        <f>SUM(D168:P168)</f>
        <v>0</v>
      </c>
      <c r="S168" s="88"/>
      <c r="T168" s="88"/>
      <c r="U168" s="88"/>
      <c r="V168" s="88"/>
    </row>
    <row r="169" spans="2:19" ht="9.75" customHeight="1">
      <c r="B169" s="1017"/>
      <c r="C169" s="85"/>
      <c r="D169" s="160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645"/>
      <c r="S169" s="88"/>
    </row>
    <row r="170" spans="2:19" ht="15.75" customHeight="1">
      <c r="B170" s="1017"/>
      <c r="C170" s="301" t="s">
        <v>259</v>
      </c>
      <c r="D170" s="291">
        <f>SUM(D171:D173)</f>
        <v>0</v>
      </c>
      <c r="E170" s="192"/>
      <c r="F170" s="192">
        <f aca="true" t="shared" si="41" ref="F170:P170">SUM(F171:F173)</f>
        <v>93043.81490000001</v>
      </c>
      <c r="G170" s="192">
        <f t="shared" si="41"/>
        <v>0</v>
      </c>
      <c r="H170" s="192">
        <f t="shared" si="41"/>
        <v>0</v>
      </c>
      <c r="I170" s="192">
        <f t="shared" si="41"/>
        <v>0</v>
      </c>
      <c r="J170" s="192">
        <f t="shared" si="41"/>
        <v>0</v>
      </c>
      <c r="K170" s="192">
        <f t="shared" si="41"/>
        <v>0</v>
      </c>
      <c r="L170" s="192">
        <f t="shared" si="41"/>
        <v>0</v>
      </c>
      <c r="M170" s="192">
        <f t="shared" si="41"/>
        <v>0</v>
      </c>
      <c r="N170" s="192">
        <f t="shared" si="41"/>
        <v>0</v>
      </c>
      <c r="O170" s="192">
        <f t="shared" si="41"/>
        <v>0</v>
      </c>
      <c r="P170" s="192">
        <f t="shared" si="41"/>
        <v>0</v>
      </c>
      <c r="Q170" s="192"/>
      <c r="R170" s="642">
        <f>SUM(R171:R173)</f>
        <v>93043.81490000001</v>
      </c>
      <c r="S170" s="88"/>
    </row>
    <row r="171" spans="2:19" ht="15.75" customHeight="1" hidden="1">
      <c r="B171" s="76"/>
      <c r="C171" s="297" t="s">
        <v>117</v>
      </c>
      <c r="D171" s="291">
        <f>+D176</f>
        <v>0</v>
      </c>
      <c r="E171" s="192"/>
      <c r="F171" s="192">
        <f aca="true" t="shared" si="42" ref="F171:P173">+F176</f>
        <v>93043.81490000001</v>
      </c>
      <c r="G171" s="192">
        <f t="shared" si="42"/>
        <v>0</v>
      </c>
      <c r="H171" s="192">
        <f t="shared" si="42"/>
        <v>0</v>
      </c>
      <c r="I171" s="192">
        <f t="shared" si="42"/>
        <v>0</v>
      </c>
      <c r="J171" s="192">
        <f t="shared" si="42"/>
        <v>0</v>
      </c>
      <c r="K171" s="192">
        <f t="shared" si="42"/>
        <v>0</v>
      </c>
      <c r="L171" s="192">
        <f t="shared" si="42"/>
        <v>0</v>
      </c>
      <c r="M171" s="192">
        <f t="shared" si="42"/>
        <v>0</v>
      </c>
      <c r="N171" s="192">
        <f t="shared" si="42"/>
        <v>0</v>
      </c>
      <c r="O171" s="192">
        <f t="shared" si="42"/>
        <v>0</v>
      </c>
      <c r="P171" s="192">
        <f t="shared" si="42"/>
        <v>0</v>
      </c>
      <c r="Q171" s="192"/>
      <c r="R171" s="642">
        <f>SUM(D171:P171)</f>
        <v>93043.81490000001</v>
      </c>
      <c r="S171" s="88"/>
    </row>
    <row r="172" spans="2:19" ht="15.75" customHeight="1" hidden="1">
      <c r="B172" s="1015"/>
      <c r="C172" s="297" t="s">
        <v>118</v>
      </c>
      <c r="D172" s="291">
        <f aca="true" t="shared" si="43" ref="D172:J173">+D177</f>
        <v>0</v>
      </c>
      <c r="E172" s="192"/>
      <c r="F172" s="192">
        <f t="shared" si="43"/>
        <v>0</v>
      </c>
      <c r="G172" s="192">
        <f t="shared" si="43"/>
        <v>0</v>
      </c>
      <c r="H172" s="192">
        <f t="shared" si="43"/>
        <v>0</v>
      </c>
      <c r="I172" s="192">
        <f t="shared" si="43"/>
        <v>0</v>
      </c>
      <c r="J172" s="192">
        <f t="shared" si="43"/>
        <v>0</v>
      </c>
      <c r="K172" s="192">
        <f t="shared" si="42"/>
        <v>0</v>
      </c>
      <c r="L172" s="192">
        <f t="shared" si="42"/>
        <v>0</v>
      </c>
      <c r="M172" s="192">
        <f t="shared" si="42"/>
        <v>0</v>
      </c>
      <c r="N172" s="192">
        <f t="shared" si="42"/>
        <v>0</v>
      </c>
      <c r="O172" s="192">
        <f t="shared" si="42"/>
        <v>0</v>
      </c>
      <c r="P172" s="192">
        <f t="shared" si="42"/>
        <v>0</v>
      </c>
      <c r="Q172" s="192"/>
      <c r="R172" s="642">
        <f>SUM(D172:P172)</f>
        <v>0</v>
      </c>
      <c r="S172" s="88"/>
    </row>
    <row r="173" spans="2:19" ht="15.75" customHeight="1" hidden="1">
      <c r="B173" s="1015"/>
      <c r="C173" s="297" t="s">
        <v>231</v>
      </c>
      <c r="D173" s="291">
        <f t="shared" si="43"/>
        <v>0</v>
      </c>
      <c r="E173" s="192"/>
      <c r="F173" s="192">
        <f t="shared" si="43"/>
        <v>0</v>
      </c>
      <c r="G173" s="192">
        <f t="shared" si="43"/>
        <v>0</v>
      </c>
      <c r="H173" s="192">
        <f t="shared" si="43"/>
        <v>0</v>
      </c>
      <c r="I173" s="192">
        <f t="shared" si="43"/>
        <v>0</v>
      </c>
      <c r="J173" s="192">
        <f t="shared" si="43"/>
        <v>0</v>
      </c>
      <c r="K173" s="192">
        <f t="shared" si="42"/>
        <v>0</v>
      </c>
      <c r="L173" s="192">
        <f t="shared" si="42"/>
        <v>0</v>
      </c>
      <c r="M173" s="192">
        <f t="shared" si="42"/>
        <v>0</v>
      </c>
      <c r="N173" s="192">
        <f t="shared" si="42"/>
        <v>0</v>
      </c>
      <c r="O173" s="192">
        <f t="shared" si="42"/>
        <v>0</v>
      </c>
      <c r="P173" s="192">
        <f t="shared" si="42"/>
        <v>0</v>
      </c>
      <c r="Q173" s="192"/>
      <c r="R173" s="642">
        <f>SUM(D173:P173)</f>
        <v>0</v>
      </c>
      <c r="S173" s="88"/>
    </row>
    <row r="174" spans="2:19" ht="9.75" customHeight="1">
      <c r="B174" s="1015"/>
      <c r="C174" s="85"/>
      <c r="D174" s="160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645"/>
      <c r="S174" s="88"/>
    </row>
    <row r="175" spans="2:19" ht="15.75" customHeight="1">
      <c r="B175" s="76"/>
      <c r="C175" s="302" t="s">
        <v>260</v>
      </c>
      <c r="D175" s="190">
        <f>SUM(D176:D178)</f>
        <v>0</v>
      </c>
      <c r="E175" s="191"/>
      <c r="F175" s="191">
        <f aca="true" t="shared" si="44" ref="F175:R175">SUM(F176:F178)</f>
        <v>93043.81490000001</v>
      </c>
      <c r="G175" s="191">
        <f t="shared" si="44"/>
        <v>0</v>
      </c>
      <c r="H175" s="191">
        <f t="shared" si="44"/>
        <v>0</v>
      </c>
      <c r="I175" s="191">
        <f t="shared" si="44"/>
        <v>0</v>
      </c>
      <c r="J175" s="191">
        <f t="shared" si="44"/>
        <v>0</v>
      </c>
      <c r="K175" s="191">
        <f t="shared" si="44"/>
        <v>0</v>
      </c>
      <c r="L175" s="191">
        <f t="shared" si="44"/>
        <v>0</v>
      </c>
      <c r="M175" s="191">
        <f t="shared" si="44"/>
        <v>0</v>
      </c>
      <c r="N175" s="191">
        <f t="shared" si="44"/>
        <v>0</v>
      </c>
      <c r="O175" s="191">
        <f t="shared" si="44"/>
        <v>0</v>
      </c>
      <c r="P175" s="191">
        <f t="shared" si="44"/>
        <v>0</v>
      </c>
      <c r="Q175" s="191"/>
      <c r="R175" s="646">
        <f t="shared" si="44"/>
        <v>93043.81490000001</v>
      </c>
      <c r="S175" s="88"/>
    </row>
    <row r="176" spans="2:19" ht="15.75" customHeight="1">
      <c r="B176" s="76"/>
      <c r="C176" s="293" t="s">
        <v>261</v>
      </c>
      <c r="D176" s="294">
        <v>0</v>
      </c>
      <c r="E176" s="267"/>
      <c r="F176" s="267">
        <v>93043.81490000001</v>
      </c>
      <c r="G176" s="267">
        <v>0</v>
      </c>
      <c r="H176" s="267">
        <v>0</v>
      </c>
      <c r="I176" s="267">
        <v>0</v>
      </c>
      <c r="J176" s="267">
        <v>0</v>
      </c>
      <c r="K176" s="267">
        <v>0</v>
      </c>
      <c r="L176" s="267">
        <v>0</v>
      </c>
      <c r="M176" s="267"/>
      <c r="N176" s="267"/>
      <c r="O176" s="267"/>
      <c r="P176" s="267"/>
      <c r="Q176" s="267"/>
      <c r="R176" s="643">
        <f>SUM(D176:P176)</f>
        <v>93043.81490000001</v>
      </c>
      <c r="S176" s="88"/>
    </row>
    <row r="177" spans="2:19" ht="15.75" customHeight="1">
      <c r="B177" s="76"/>
      <c r="C177" s="293" t="s">
        <v>262</v>
      </c>
      <c r="D177" s="294">
        <v>0</v>
      </c>
      <c r="E177" s="267"/>
      <c r="F177" s="267">
        <v>0</v>
      </c>
      <c r="G177" s="267">
        <v>0</v>
      </c>
      <c r="H177" s="267">
        <v>0</v>
      </c>
      <c r="I177" s="267">
        <v>0</v>
      </c>
      <c r="J177" s="267">
        <v>0</v>
      </c>
      <c r="K177" s="267">
        <v>0</v>
      </c>
      <c r="L177" s="267">
        <v>0</v>
      </c>
      <c r="M177" s="267"/>
      <c r="N177" s="267"/>
      <c r="O177" s="267"/>
      <c r="P177" s="267"/>
      <c r="Q177" s="267"/>
      <c r="R177" s="643">
        <f>SUM(D177:P177)</f>
        <v>0</v>
      </c>
      <c r="S177" s="88"/>
    </row>
    <row r="178" spans="2:19" ht="15.75" customHeight="1">
      <c r="B178" s="76"/>
      <c r="C178" s="293" t="s">
        <v>263</v>
      </c>
      <c r="D178" s="294">
        <v>0</v>
      </c>
      <c r="E178" s="267"/>
      <c r="F178" s="267">
        <v>0</v>
      </c>
      <c r="G178" s="267">
        <v>0</v>
      </c>
      <c r="H178" s="267">
        <v>0</v>
      </c>
      <c r="I178" s="267">
        <v>0</v>
      </c>
      <c r="J178" s="267">
        <v>0</v>
      </c>
      <c r="K178" s="267">
        <v>0</v>
      </c>
      <c r="L178" s="267">
        <v>0</v>
      </c>
      <c r="M178" s="267"/>
      <c r="N178" s="267"/>
      <c r="O178" s="267"/>
      <c r="P178" s="267"/>
      <c r="Q178" s="267"/>
      <c r="R178" s="643">
        <f>SUM(D178:P178)</f>
        <v>0</v>
      </c>
      <c r="S178" s="88"/>
    </row>
    <row r="179" spans="2:19" ht="9.75" customHeight="1">
      <c r="B179" s="76"/>
      <c r="C179" s="293"/>
      <c r="D179" s="294"/>
      <c r="E179" s="267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95"/>
      <c r="S179" s="88"/>
    </row>
    <row r="180" spans="2:18" ht="9.75" customHeight="1">
      <c r="B180" s="75"/>
      <c r="C180" s="78"/>
      <c r="D180" s="303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5"/>
    </row>
    <row r="181" spans="2:18" ht="18" customHeight="1">
      <c r="B181" s="76"/>
      <c r="C181" s="306" t="s">
        <v>53</v>
      </c>
      <c r="D181" s="471">
        <f>SUM(D182:D184)</f>
        <v>71538.07274</v>
      </c>
      <c r="E181" s="307"/>
      <c r="F181" s="307">
        <f aca="true" t="shared" si="45" ref="F181:P181">SUM(F182:F184)</f>
        <v>461459.876</v>
      </c>
      <c r="G181" s="307">
        <f t="shared" si="45"/>
        <v>25996.608850000004</v>
      </c>
      <c r="H181" s="307">
        <f>SUM(H182:H184)</f>
        <v>25507.523699999998</v>
      </c>
      <c r="I181" s="307">
        <f t="shared" si="45"/>
        <v>31607.392730000007</v>
      </c>
      <c r="J181" s="307">
        <f t="shared" si="45"/>
        <v>35196.057069999995</v>
      </c>
      <c r="K181" s="307">
        <f t="shared" si="45"/>
        <v>28370.109470000003</v>
      </c>
      <c r="L181" s="307">
        <f>SUM(L182:L184)</f>
        <v>381412.8002</v>
      </c>
      <c r="M181" s="307">
        <f t="shared" si="45"/>
        <v>0</v>
      </c>
      <c r="N181" s="307">
        <f t="shared" si="45"/>
        <v>0</v>
      </c>
      <c r="O181" s="307">
        <f t="shared" si="45"/>
        <v>0</v>
      </c>
      <c r="P181" s="307">
        <f t="shared" si="45"/>
        <v>0</v>
      </c>
      <c r="Q181" s="307"/>
      <c r="R181" s="640">
        <f>SUM(R182:R184)</f>
        <v>1061088.44076</v>
      </c>
    </row>
    <row r="182" spans="2:20" ht="18" customHeight="1">
      <c r="B182" s="76"/>
      <c r="C182" s="310" t="s">
        <v>113</v>
      </c>
      <c r="D182" s="311">
        <f>+D15+D161</f>
        <v>54006.08304</v>
      </c>
      <c r="E182" s="312"/>
      <c r="F182" s="312">
        <f aca="true" t="shared" si="46" ref="F182:P183">+F15+F161</f>
        <v>93053.21798000002</v>
      </c>
      <c r="G182" s="312">
        <f t="shared" si="46"/>
        <v>13053.484950000004</v>
      </c>
      <c r="H182" s="312">
        <f t="shared" si="46"/>
        <v>1028.48224</v>
      </c>
      <c r="I182" s="312">
        <f t="shared" si="46"/>
        <v>8.91845</v>
      </c>
      <c r="J182" s="312">
        <f t="shared" si="46"/>
        <v>20422.709499999997</v>
      </c>
      <c r="K182" s="312">
        <f t="shared" si="46"/>
        <v>9.19365</v>
      </c>
      <c r="L182" s="312">
        <f t="shared" si="46"/>
        <v>1039.90816</v>
      </c>
      <c r="M182" s="312">
        <f t="shared" si="46"/>
        <v>0</v>
      </c>
      <c r="N182" s="312">
        <f t="shared" si="46"/>
        <v>0</v>
      </c>
      <c r="O182" s="312">
        <f t="shared" si="46"/>
        <v>0</v>
      </c>
      <c r="P182" s="312">
        <f t="shared" si="46"/>
        <v>0</v>
      </c>
      <c r="Q182" s="312"/>
      <c r="R182" s="647">
        <f>+R15+R161</f>
        <v>182621.99797000003</v>
      </c>
      <c r="T182" s="40"/>
    </row>
    <row r="183" spans="2:20" ht="18" customHeight="1">
      <c r="B183" s="1016"/>
      <c r="C183" s="310" t="s">
        <v>114</v>
      </c>
      <c r="D183" s="311">
        <f>+D16+D162</f>
        <v>17531.989700000002</v>
      </c>
      <c r="E183" s="312"/>
      <c r="F183" s="312">
        <f t="shared" si="46"/>
        <v>367344.24617999996</v>
      </c>
      <c r="G183" s="312">
        <f t="shared" si="46"/>
        <v>12943.1239</v>
      </c>
      <c r="H183" s="312">
        <f>+H16+H162</f>
        <v>24479.041459999997</v>
      </c>
      <c r="I183" s="312">
        <f t="shared" si="46"/>
        <v>31598.474280000006</v>
      </c>
      <c r="J183" s="312">
        <f t="shared" si="46"/>
        <v>14773.347569999998</v>
      </c>
      <c r="K183" s="312">
        <f>+K21+K36+K41+K46+K51+K56+K157+K177</f>
        <v>28360.915820000002</v>
      </c>
      <c r="L183" s="312">
        <f t="shared" si="46"/>
        <v>380372.89204</v>
      </c>
      <c r="M183" s="312">
        <f t="shared" si="46"/>
        <v>0</v>
      </c>
      <c r="N183" s="312">
        <f t="shared" si="46"/>
        <v>0</v>
      </c>
      <c r="O183" s="312">
        <f t="shared" si="46"/>
        <v>0</v>
      </c>
      <c r="P183" s="312">
        <f t="shared" si="46"/>
        <v>0</v>
      </c>
      <c r="Q183" s="312"/>
      <c r="R183" s="647">
        <f>+R21+R36+R41+R46+R51+R56+R177</f>
        <v>877404.0309499998</v>
      </c>
      <c r="S183" s="76"/>
      <c r="T183" s="40"/>
    </row>
    <row r="184" spans="2:19" ht="18" customHeight="1">
      <c r="B184" s="1016"/>
      <c r="C184" s="310" t="s">
        <v>115</v>
      </c>
      <c r="D184" s="311">
        <f>+D22+D158+D178</f>
        <v>0</v>
      </c>
      <c r="E184" s="312"/>
      <c r="F184" s="312">
        <f aca="true" t="shared" si="47" ref="F184:R184">+F22+F158+F178</f>
        <v>1062.41184</v>
      </c>
      <c r="G184" s="312">
        <f t="shared" si="47"/>
        <v>0</v>
      </c>
      <c r="H184" s="312">
        <f t="shared" si="47"/>
        <v>0</v>
      </c>
      <c r="I184" s="312">
        <f t="shared" si="47"/>
        <v>0</v>
      </c>
      <c r="J184" s="312">
        <f t="shared" si="47"/>
        <v>0</v>
      </c>
      <c r="K184" s="312">
        <f t="shared" si="47"/>
        <v>0</v>
      </c>
      <c r="L184" s="700">
        <f t="shared" si="47"/>
        <v>0</v>
      </c>
      <c r="M184" s="311">
        <f t="shared" si="47"/>
        <v>0</v>
      </c>
      <c r="N184" s="311">
        <f t="shared" si="47"/>
        <v>0</v>
      </c>
      <c r="O184" s="311">
        <f t="shared" si="47"/>
        <v>0</v>
      </c>
      <c r="P184" s="311">
        <f t="shared" si="47"/>
        <v>0</v>
      </c>
      <c r="Q184" s="311">
        <f t="shared" si="47"/>
        <v>0</v>
      </c>
      <c r="R184" s="648">
        <f t="shared" si="47"/>
        <v>1062.41184</v>
      </c>
      <c r="S184" s="76"/>
    </row>
    <row r="185" spans="2:18" ht="12" customHeight="1">
      <c r="B185" s="77"/>
      <c r="C185" s="268"/>
      <c r="D185" s="313"/>
      <c r="E185" s="314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415"/>
      <c r="R185" s="315"/>
    </row>
    <row r="186" spans="3:18" ht="6" customHeight="1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</row>
    <row r="187" spans="2:18" s="80" customFormat="1" ht="15.75" customHeight="1">
      <c r="B187" s="626" t="s">
        <v>418</v>
      </c>
      <c r="C187" s="62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>
        <v>0</v>
      </c>
      <c r="N187" s="316">
        <v>0</v>
      </c>
      <c r="O187" s="316">
        <v>0</v>
      </c>
      <c r="P187" s="316">
        <v>0</v>
      </c>
      <c r="Q187" s="316">
        <v>679675.6405599999</v>
      </c>
      <c r="R187" s="622"/>
    </row>
    <row r="188" spans="2:18" s="80" customFormat="1" ht="15.75" customHeight="1">
      <c r="B188" s="263" t="s">
        <v>122</v>
      </c>
      <c r="C188" s="263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>
        <v>0</v>
      </c>
      <c r="N188" s="316">
        <v>0</v>
      </c>
      <c r="O188" s="316">
        <v>0</v>
      </c>
      <c r="P188" s="316">
        <v>0</v>
      </c>
      <c r="Q188" s="316">
        <v>181582.08981</v>
      </c>
      <c r="R188" s="316"/>
    </row>
    <row r="189" spans="2:18" s="80" customFormat="1" ht="15.75" customHeight="1">
      <c r="B189" s="263" t="s">
        <v>474</v>
      </c>
      <c r="C189" s="263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</row>
    <row r="190" spans="2:18" s="80" customFormat="1" ht="15.75" customHeight="1">
      <c r="B190" s="263" t="s">
        <v>264</v>
      </c>
      <c r="C190" s="263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>
        <v>0</v>
      </c>
      <c r="N190" s="316">
        <v>0</v>
      </c>
      <c r="O190" s="316">
        <v>0</v>
      </c>
      <c r="P190" s="316">
        <v>0</v>
      </c>
      <c r="Q190" s="316">
        <v>497031.1389099999</v>
      </c>
      <c r="R190" s="316"/>
    </row>
    <row r="191" spans="2:17" s="80" customFormat="1" ht="15.75" customHeight="1">
      <c r="B191" s="263" t="s">
        <v>391</v>
      </c>
      <c r="C191" s="263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>
        <v>0</v>
      </c>
      <c r="N191" s="316">
        <v>0</v>
      </c>
      <c r="O191" s="316">
        <v>0</v>
      </c>
      <c r="P191" s="316">
        <v>0</v>
      </c>
      <c r="Q191" s="316">
        <v>1062.41184</v>
      </c>
    </row>
    <row r="192" spans="2:19" s="80" customFormat="1" ht="14.25">
      <c r="B192" s="263" t="s">
        <v>392</v>
      </c>
      <c r="C192" s="263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  <c r="S192" s="316"/>
    </row>
    <row r="193" spans="2:19" s="80" customFormat="1" ht="14.25">
      <c r="B193" s="263" t="s">
        <v>393</v>
      </c>
      <c r="C193" s="263"/>
      <c r="D193" s="316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</row>
    <row r="194" spans="2:19" ht="15.75">
      <c r="B194" s="49"/>
      <c r="C194" s="49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7"/>
      <c r="S194" s="93"/>
    </row>
    <row r="195" spans="2:19" ht="15.75">
      <c r="B195" s="49"/>
      <c r="C195" s="49"/>
      <c r="D195" s="316"/>
      <c r="E195" s="316"/>
      <c r="F195" s="44"/>
      <c r="G195" s="44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44"/>
      <c r="S195" s="93"/>
    </row>
    <row r="196" spans="2:18" ht="18">
      <c r="B196" s="228" t="s">
        <v>500</v>
      </c>
      <c r="C196" s="228"/>
      <c r="D196" s="589"/>
      <c r="E196" s="589"/>
      <c r="F196" s="589"/>
      <c r="G196" s="589"/>
      <c r="H196" s="589"/>
      <c r="I196" s="589"/>
      <c r="J196" s="589"/>
      <c r="K196" s="589"/>
      <c r="L196" s="589"/>
      <c r="M196" s="589"/>
      <c r="N196" s="589"/>
      <c r="O196" s="589"/>
      <c r="P196" s="589"/>
      <c r="Q196" s="589"/>
      <c r="R196" s="589"/>
    </row>
    <row r="197" spans="2:18" ht="18">
      <c r="B197" s="38" t="s">
        <v>222</v>
      </c>
      <c r="C197" s="38"/>
      <c r="D197" s="607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ht="15.75">
      <c r="B198" s="421" t="s">
        <v>223</v>
      </c>
      <c r="C198" s="421"/>
      <c r="D198" s="421"/>
      <c r="E198" s="421"/>
      <c r="F198" s="421"/>
      <c r="G198" s="421"/>
      <c r="H198" s="421"/>
      <c r="I198" s="421"/>
      <c r="J198" s="421"/>
      <c r="K198" s="421"/>
      <c r="L198" s="421"/>
      <c r="M198" s="421"/>
      <c r="N198" s="421"/>
      <c r="O198" s="421"/>
      <c r="P198" s="421"/>
      <c r="Q198" s="421"/>
      <c r="R198" s="421"/>
    </row>
    <row r="199" spans="2:18" ht="15.75">
      <c r="B199" s="608" t="s">
        <v>471</v>
      </c>
      <c r="C199" s="608"/>
      <c r="D199" s="609"/>
      <c r="E199" s="609"/>
      <c r="F199" s="609"/>
      <c r="G199" s="609"/>
      <c r="H199" s="609"/>
      <c r="I199" s="609"/>
      <c r="J199" s="609"/>
      <c r="K199" s="609"/>
      <c r="L199" s="609"/>
      <c r="M199" s="609"/>
      <c r="N199" s="609"/>
      <c r="O199" s="609"/>
      <c r="P199" s="609"/>
      <c r="Q199" s="609"/>
      <c r="R199" s="609"/>
    </row>
    <row r="200" spans="2:18" ht="15.75">
      <c r="B200" s="683" t="s">
        <v>496</v>
      </c>
      <c r="C200" s="72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72"/>
    </row>
    <row r="201" spans="3:18" ht="15.75">
      <c r="C201" s="72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72"/>
    </row>
    <row r="202" spans="2:18" ht="16.5">
      <c r="B202" s="899" t="s">
        <v>224</v>
      </c>
      <c r="C202" s="913"/>
      <c r="D202" s="1023" t="s">
        <v>102</v>
      </c>
      <c r="E202" s="686"/>
      <c r="F202" s="1018" t="s">
        <v>103</v>
      </c>
      <c r="G202" s="1018" t="s">
        <v>51</v>
      </c>
      <c r="H202" s="1018" t="s">
        <v>104</v>
      </c>
      <c r="I202" s="1018" t="s">
        <v>105</v>
      </c>
      <c r="J202" s="1018" t="s">
        <v>106</v>
      </c>
      <c r="K202" s="1018" t="s">
        <v>107</v>
      </c>
      <c r="L202" s="1018" t="s">
        <v>108</v>
      </c>
      <c r="M202" s="686"/>
      <c r="N202" s="686"/>
      <c r="O202" s="686"/>
      <c r="P202" s="686"/>
      <c r="Q202" s="686"/>
      <c r="R202" s="1020" t="s">
        <v>66</v>
      </c>
    </row>
    <row r="203" spans="2:18" ht="16.5">
      <c r="B203" s="901"/>
      <c r="C203" s="531"/>
      <c r="D203" s="1024"/>
      <c r="E203" s="284"/>
      <c r="F203" s="1019"/>
      <c r="G203" s="1019"/>
      <c r="H203" s="1019"/>
      <c r="I203" s="1019"/>
      <c r="J203" s="1019"/>
      <c r="K203" s="1019"/>
      <c r="L203" s="1019"/>
      <c r="M203" s="284" t="s">
        <v>134</v>
      </c>
      <c r="N203" s="284" t="s">
        <v>109</v>
      </c>
      <c r="O203" s="284" t="s">
        <v>110</v>
      </c>
      <c r="P203" s="284" t="s">
        <v>111</v>
      </c>
      <c r="Q203" s="284"/>
      <c r="R203" s="1021"/>
    </row>
    <row r="204" spans="2:18" ht="15.75">
      <c r="B204" s="76"/>
      <c r="C204" s="73"/>
      <c r="D204" s="89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85"/>
    </row>
    <row r="205" spans="2:18" ht="15.75">
      <c r="B205" s="76"/>
      <c r="C205" s="695" t="s">
        <v>472</v>
      </c>
      <c r="D205" s="696">
        <f>SUM(D206:D208)</f>
        <v>192991.06852</v>
      </c>
      <c r="E205" s="697"/>
      <c r="F205" s="697">
        <f>SUM(F206:F208)</f>
        <v>989201.29581</v>
      </c>
      <c r="G205" s="697">
        <f>SUM(G206:G208)</f>
        <v>69378.74473</v>
      </c>
      <c r="H205" s="697">
        <f>SUM(H206:H208)</f>
        <v>67899.28646</v>
      </c>
      <c r="I205" s="697">
        <f>SUM(I206:I208)</f>
        <v>83602.22687999999</v>
      </c>
      <c r="J205" s="697">
        <f aca="true" t="shared" si="48" ref="J205:O205">SUM(J206:J208)</f>
        <v>93995.05955</v>
      </c>
      <c r="K205" s="697">
        <f t="shared" si="48"/>
        <v>74808.08529999998</v>
      </c>
      <c r="L205" s="697">
        <f t="shared" si="48"/>
        <v>998596.7819700001</v>
      </c>
      <c r="M205" s="697">
        <f t="shared" si="48"/>
        <v>0</v>
      </c>
      <c r="N205" s="697">
        <f t="shared" si="48"/>
        <v>0</v>
      </c>
      <c r="O205" s="697">
        <f t="shared" si="48"/>
        <v>0</v>
      </c>
      <c r="P205" s="697">
        <f>SUM(P206:P208)</f>
        <v>0</v>
      </c>
      <c r="Q205" s="697"/>
      <c r="R205" s="698">
        <f>SUM(R206:R208)</f>
        <v>2570472.5492200004</v>
      </c>
    </row>
    <row r="206" spans="2:18" ht="15.75">
      <c r="B206" s="76"/>
      <c r="C206" s="286" t="s">
        <v>113</v>
      </c>
      <c r="D206" s="287">
        <f>+D211+D221+D347</f>
        <v>145809.65453</v>
      </c>
      <c r="E206" s="288"/>
      <c r="F206" s="288">
        <f aca="true" t="shared" si="49" ref="F206:P206">+F211+F221+F347</f>
        <v>25.184570000000004</v>
      </c>
      <c r="G206" s="288">
        <f t="shared" si="49"/>
        <v>34826.69782</v>
      </c>
      <c r="H206" s="288">
        <f t="shared" si="49"/>
        <v>2716.2216000000003</v>
      </c>
      <c r="I206" s="288">
        <f t="shared" si="49"/>
        <v>24.13333</v>
      </c>
      <c r="J206" s="288">
        <f t="shared" si="49"/>
        <v>54549.05707000001</v>
      </c>
      <c r="K206" s="288">
        <f t="shared" si="49"/>
        <v>24.13333</v>
      </c>
      <c r="L206" s="288">
        <f t="shared" si="49"/>
        <v>2716.2216000000003</v>
      </c>
      <c r="M206" s="288">
        <f t="shared" si="49"/>
        <v>0</v>
      </c>
      <c r="N206" s="288">
        <f t="shared" si="49"/>
        <v>0</v>
      </c>
      <c r="O206" s="288">
        <f t="shared" si="49"/>
        <v>0</v>
      </c>
      <c r="P206" s="288">
        <f t="shared" si="49"/>
        <v>0</v>
      </c>
      <c r="Q206" s="288"/>
      <c r="R206" s="641">
        <f>SUM(D206:P206)</f>
        <v>240691.30385000003</v>
      </c>
    </row>
    <row r="207" spans="2:18" ht="15.75">
      <c r="B207" s="76"/>
      <c r="C207" s="286" t="s">
        <v>114</v>
      </c>
      <c r="D207" s="287">
        <f>+D212+D222+D348</f>
        <v>47181.413989999994</v>
      </c>
      <c r="E207" s="288"/>
      <c r="F207" s="288">
        <f aca="true" t="shared" si="50" ref="F207:P207">+F212+F222+F348</f>
        <v>986319.2854</v>
      </c>
      <c r="G207" s="288">
        <f t="shared" si="50"/>
        <v>34552.046910000005</v>
      </c>
      <c r="H207" s="288">
        <f t="shared" si="50"/>
        <v>65183.064860000006</v>
      </c>
      <c r="I207" s="288">
        <f t="shared" si="50"/>
        <v>83578.09354999999</v>
      </c>
      <c r="J207" s="288">
        <f t="shared" si="50"/>
        <v>39446.002479999996</v>
      </c>
      <c r="K207" s="288">
        <f t="shared" si="50"/>
        <v>74783.95196999998</v>
      </c>
      <c r="L207" s="288">
        <f t="shared" si="50"/>
        <v>995880.5603700001</v>
      </c>
      <c r="M207" s="288">
        <f t="shared" si="50"/>
        <v>0</v>
      </c>
      <c r="N207" s="288">
        <f t="shared" si="50"/>
        <v>0</v>
      </c>
      <c r="O207" s="288">
        <f t="shared" si="50"/>
        <v>0</v>
      </c>
      <c r="P207" s="288">
        <f t="shared" si="50"/>
        <v>0</v>
      </c>
      <c r="Q207" s="288"/>
      <c r="R207" s="641">
        <f>SUM(D207:P207)</f>
        <v>2326924.41953</v>
      </c>
    </row>
    <row r="208" spans="2:18" ht="15.75">
      <c r="B208" s="76"/>
      <c r="C208" s="286" t="s">
        <v>225</v>
      </c>
      <c r="D208" s="287">
        <f>+D213+D223+D349</f>
        <v>0</v>
      </c>
      <c r="E208" s="288"/>
      <c r="F208" s="288">
        <f aca="true" t="shared" si="51" ref="F208:P208">+F213+F223+F349</f>
        <v>2856.82584</v>
      </c>
      <c r="G208" s="288">
        <f t="shared" si="51"/>
        <v>0</v>
      </c>
      <c r="H208" s="288">
        <f t="shared" si="51"/>
        <v>0</v>
      </c>
      <c r="I208" s="288">
        <f t="shared" si="51"/>
        <v>0</v>
      </c>
      <c r="J208" s="288">
        <f t="shared" si="51"/>
        <v>0</v>
      </c>
      <c r="K208" s="288">
        <f t="shared" si="51"/>
        <v>0</v>
      </c>
      <c r="L208" s="288">
        <f t="shared" si="51"/>
        <v>0</v>
      </c>
      <c r="M208" s="288">
        <f t="shared" si="51"/>
        <v>0</v>
      </c>
      <c r="N208" s="288">
        <f t="shared" si="51"/>
        <v>0</v>
      </c>
      <c r="O208" s="288">
        <f t="shared" si="51"/>
        <v>0</v>
      </c>
      <c r="P208" s="288">
        <f t="shared" si="51"/>
        <v>0</v>
      </c>
      <c r="Q208" s="288"/>
      <c r="R208" s="641">
        <f>SUM(D208:P208)</f>
        <v>2856.82584</v>
      </c>
    </row>
    <row r="209" spans="2:18" ht="15.75">
      <c r="B209" s="76"/>
      <c r="C209" s="73"/>
      <c r="D209" s="89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85"/>
    </row>
    <row r="210" spans="2:18" ht="15.75">
      <c r="B210" s="76"/>
      <c r="C210" s="286" t="s">
        <v>226</v>
      </c>
      <c r="D210" s="287">
        <f>SUM(D211:D213)</f>
        <v>1990.1714899999997</v>
      </c>
      <c r="E210" s="288"/>
      <c r="F210" s="288">
        <f aca="true" t="shared" si="52" ref="F210:P210">SUM(F211:F213)</f>
        <v>2477.36982</v>
      </c>
      <c r="G210" s="288">
        <f t="shared" si="52"/>
        <v>56722.14473</v>
      </c>
      <c r="H210" s="288">
        <f t="shared" si="52"/>
        <v>3667.1645900000003</v>
      </c>
      <c r="I210" s="288">
        <f t="shared" si="52"/>
        <v>29.85903</v>
      </c>
      <c r="J210" s="288">
        <f t="shared" si="52"/>
        <v>78557.14434000001</v>
      </c>
      <c r="K210" s="288">
        <f t="shared" si="52"/>
        <v>1128.23252</v>
      </c>
      <c r="L210" s="288">
        <f t="shared" si="52"/>
        <v>3741.60802</v>
      </c>
      <c r="M210" s="288">
        <f t="shared" si="52"/>
        <v>0</v>
      </c>
      <c r="N210" s="288">
        <f t="shared" si="52"/>
        <v>0</v>
      </c>
      <c r="O210" s="288">
        <f t="shared" si="52"/>
        <v>0</v>
      </c>
      <c r="P210" s="288">
        <f t="shared" si="52"/>
        <v>0</v>
      </c>
      <c r="Q210" s="288"/>
      <c r="R210" s="641">
        <f>SUM(R211:R213)</f>
        <v>148313.69454</v>
      </c>
    </row>
    <row r="211" spans="2:18" ht="15.75">
      <c r="B211" s="76"/>
      <c r="C211" s="286" t="s">
        <v>227</v>
      </c>
      <c r="D211" s="287">
        <f>+D216</f>
        <v>24.13333</v>
      </c>
      <c r="E211" s="288"/>
      <c r="F211" s="288">
        <f aca="true" t="shared" si="53" ref="F211:P211">+F216</f>
        <v>25.184570000000004</v>
      </c>
      <c r="G211" s="288">
        <f t="shared" si="53"/>
        <v>34826.69782</v>
      </c>
      <c r="H211" s="288">
        <f t="shared" si="53"/>
        <v>2716.2216000000003</v>
      </c>
      <c r="I211" s="288">
        <f t="shared" si="53"/>
        <v>24.13333</v>
      </c>
      <c r="J211" s="288">
        <f t="shared" si="53"/>
        <v>54549.05707000001</v>
      </c>
      <c r="K211" s="288">
        <f t="shared" si="53"/>
        <v>24.13333</v>
      </c>
      <c r="L211" s="288">
        <f t="shared" si="53"/>
        <v>2716.2216000000003</v>
      </c>
      <c r="M211" s="288">
        <f t="shared" si="53"/>
        <v>0</v>
      </c>
      <c r="N211" s="288">
        <f t="shared" si="53"/>
        <v>0</v>
      </c>
      <c r="O211" s="288">
        <f t="shared" si="53"/>
        <v>0</v>
      </c>
      <c r="P211" s="288">
        <f t="shared" si="53"/>
        <v>0</v>
      </c>
      <c r="Q211" s="288"/>
      <c r="R211" s="641">
        <f>SUM(D211:P211)</f>
        <v>94905.78265000001</v>
      </c>
    </row>
    <row r="212" spans="2:18" ht="15.75">
      <c r="B212" s="76"/>
      <c r="C212" s="286" t="s">
        <v>228</v>
      </c>
      <c r="D212" s="287">
        <f>+D217</f>
        <v>1966.0381599999996</v>
      </c>
      <c r="E212" s="288"/>
      <c r="F212" s="288">
        <f aca="true" t="shared" si="54" ref="F212:P212">+F217</f>
        <v>2452.18525</v>
      </c>
      <c r="G212" s="288">
        <f t="shared" si="54"/>
        <v>21895.446910000002</v>
      </c>
      <c r="H212" s="288">
        <f t="shared" si="54"/>
        <v>950.94299</v>
      </c>
      <c r="I212" s="288">
        <f t="shared" si="54"/>
        <v>5.7257</v>
      </c>
      <c r="J212" s="288">
        <f t="shared" si="54"/>
        <v>24008.08727</v>
      </c>
      <c r="K212" s="288">
        <f t="shared" si="54"/>
        <v>1104.09919</v>
      </c>
      <c r="L212" s="288">
        <f t="shared" si="54"/>
        <v>1025.3864199999998</v>
      </c>
      <c r="M212" s="288">
        <f t="shared" si="54"/>
        <v>0</v>
      </c>
      <c r="N212" s="288">
        <f t="shared" si="54"/>
        <v>0</v>
      </c>
      <c r="O212" s="288">
        <f t="shared" si="54"/>
        <v>0</v>
      </c>
      <c r="P212" s="288">
        <f t="shared" si="54"/>
        <v>0</v>
      </c>
      <c r="Q212" s="288"/>
      <c r="R212" s="641">
        <f>SUM(D212:P212)</f>
        <v>53407.91189</v>
      </c>
    </row>
    <row r="213" spans="2:18" ht="15.75">
      <c r="B213" s="1022"/>
      <c r="C213" s="286" t="s">
        <v>229</v>
      </c>
      <c r="D213" s="287">
        <f>+D218</f>
        <v>0</v>
      </c>
      <c r="E213" s="288"/>
      <c r="F213" s="288">
        <f aca="true" t="shared" si="55" ref="F213:P213">+F218</f>
        <v>0</v>
      </c>
      <c r="G213" s="288">
        <f t="shared" si="55"/>
        <v>0</v>
      </c>
      <c r="H213" s="288">
        <f t="shared" si="55"/>
        <v>0</v>
      </c>
      <c r="I213" s="288">
        <f t="shared" si="55"/>
        <v>0</v>
      </c>
      <c r="J213" s="288">
        <f t="shared" si="55"/>
        <v>0</v>
      </c>
      <c r="K213" s="288">
        <f t="shared" si="55"/>
        <v>0</v>
      </c>
      <c r="L213" s="288">
        <f t="shared" si="55"/>
        <v>0</v>
      </c>
      <c r="M213" s="288">
        <f t="shared" si="55"/>
        <v>0</v>
      </c>
      <c r="N213" s="288">
        <f t="shared" si="55"/>
        <v>0</v>
      </c>
      <c r="O213" s="288">
        <f t="shared" si="55"/>
        <v>0</v>
      </c>
      <c r="P213" s="288">
        <f t="shared" si="55"/>
        <v>0</v>
      </c>
      <c r="Q213" s="288"/>
      <c r="R213" s="641">
        <f>SUM(D213:P213)</f>
        <v>0</v>
      </c>
    </row>
    <row r="214" spans="2:18" ht="15.75">
      <c r="B214" s="1022"/>
      <c r="C214" s="286"/>
      <c r="D214" s="287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  <c r="O214" s="288"/>
      <c r="P214" s="288"/>
      <c r="Q214" s="288"/>
      <c r="R214" s="289"/>
    </row>
    <row r="215" spans="2:18" ht="15.75">
      <c r="B215" s="76"/>
      <c r="C215" s="290" t="s">
        <v>230</v>
      </c>
      <c r="D215" s="291">
        <f>SUM(D216:D218)</f>
        <v>1990.1714899999997</v>
      </c>
      <c r="E215" s="192"/>
      <c r="F215" s="192">
        <f aca="true" t="shared" si="56" ref="F215:P215">SUM(F216:F218)</f>
        <v>2477.36982</v>
      </c>
      <c r="G215" s="192">
        <f t="shared" si="56"/>
        <v>56722.14473</v>
      </c>
      <c r="H215" s="192">
        <f t="shared" si="56"/>
        <v>3667.1645900000003</v>
      </c>
      <c r="I215" s="192">
        <f t="shared" si="56"/>
        <v>29.85903</v>
      </c>
      <c r="J215" s="192">
        <f t="shared" si="56"/>
        <v>78557.14434000001</v>
      </c>
      <c r="K215" s="192">
        <f t="shared" si="56"/>
        <v>1128.23252</v>
      </c>
      <c r="L215" s="192">
        <f t="shared" si="56"/>
        <v>3741.60802</v>
      </c>
      <c r="M215" s="192">
        <f t="shared" si="56"/>
        <v>0</v>
      </c>
      <c r="N215" s="192">
        <f t="shared" si="56"/>
        <v>0</v>
      </c>
      <c r="O215" s="192">
        <f t="shared" si="56"/>
        <v>0</v>
      </c>
      <c r="P215" s="192">
        <f t="shared" si="56"/>
        <v>0</v>
      </c>
      <c r="Q215" s="192"/>
      <c r="R215" s="642">
        <f>SUM(R216:R218)</f>
        <v>148313.69454</v>
      </c>
    </row>
    <row r="216" spans="2:18" ht="15.75">
      <c r="B216" s="76"/>
      <c r="C216" s="293" t="s">
        <v>117</v>
      </c>
      <c r="D216" s="294">
        <v>24.13333</v>
      </c>
      <c r="E216" s="267"/>
      <c r="F216" s="267">
        <v>25.184570000000004</v>
      </c>
      <c r="G216" s="267">
        <v>34826.69782</v>
      </c>
      <c r="H216" s="267">
        <v>2716.2216000000003</v>
      </c>
      <c r="I216" s="267">
        <v>24.13333</v>
      </c>
      <c r="J216" s="267">
        <v>54549.05707000001</v>
      </c>
      <c r="K216" s="267">
        <v>24.13333</v>
      </c>
      <c r="L216" s="267">
        <v>2716.2216000000003</v>
      </c>
      <c r="M216" s="267"/>
      <c r="N216" s="267"/>
      <c r="O216" s="267"/>
      <c r="P216" s="267"/>
      <c r="Q216" s="267"/>
      <c r="R216" s="643">
        <f>SUM(D216:P216)</f>
        <v>94905.78265000001</v>
      </c>
    </row>
    <row r="217" spans="2:18" ht="15.75">
      <c r="B217" s="76"/>
      <c r="C217" s="293" t="s">
        <v>118</v>
      </c>
      <c r="D217" s="294">
        <v>1966.0381599999996</v>
      </c>
      <c r="E217" s="267"/>
      <c r="F217" s="267">
        <v>2452.18525</v>
      </c>
      <c r="G217" s="267">
        <v>21895.446910000002</v>
      </c>
      <c r="H217" s="267">
        <v>950.94299</v>
      </c>
      <c r="I217" s="267">
        <v>5.7257</v>
      </c>
      <c r="J217" s="267">
        <v>24008.08727</v>
      </c>
      <c r="K217" s="267">
        <v>1104.09919</v>
      </c>
      <c r="L217" s="267">
        <v>1025.3864199999998</v>
      </c>
      <c r="M217" s="267"/>
      <c r="N217" s="267"/>
      <c r="O217" s="267"/>
      <c r="P217" s="267"/>
      <c r="Q217" s="267"/>
      <c r="R217" s="643">
        <f>SUM(D217:P217)</f>
        <v>53407.91189</v>
      </c>
    </row>
    <row r="218" spans="2:18" ht="15.75">
      <c r="B218" s="76"/>
      <c r="C218" s="293" t="s">
        <v>231</v>
      </c>
      <c r="D218" s="294">
        <v>0</v>
      </c>
      <c r="E218" s="267"/>
      <c r="F218" s="267">
        <v>0</v>
      </c>
      <c r="G218" s="267">
        <v>0</v>
      </c>
      <c r="H218" s="267">
        <v>0</v>
      </c>
      <c r="I218" s="267">
        <v>0</v>
      </c>
      <c r="J218" s="267">
        <v>0</v>
      </c>
      <c r="K218" s="267">
        <v>0</v>
      </c>
      <c r="L218" s="267">
        <v>0</v>
      </c>
      <c r="M218" s="267"/>
      <c r="N218" s="267"/>
      <c r="O218" s="267"/>
      <c r="P218" s="267"/>
      <c r="Q218" s="267"/>
      <c r="R218" s="643">
        <f>SUM(D218:P218)</f>
        <v>0</v>
      </c>
    </row>
    <row r="219" spans="2:18" ht="15.75">
      <c r="B219" s="76"/>
      <c r="C219" s="293"/>
      <c r="D219" s="294"/>
      <c r="E219" s="267"/>
      <c r="F219" s="267"/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95"/>
    </row>
    <row r="220" spans="2:18" ht="15.75">
      <c r="B220" s="76"/>
      <c r="C220" s="286" t="s">
        <v>232</v>
      </c>
      <c r="D220" s="287">
        <f>SUM(D221:D223)</f>
        <v>191000.89703</v>
      </c>
      <c r="E220" s="288"/>
      <c r="F220" s="288">
        <f aca="true" t="shared" si="57" ref="F220:L220">SUM(F221:F223)</f>
        <v>983867.1001500001</v>
      </c>
      <c r="G220" s="288">
        <f t="shared" si="57"/>
        <v>12656.6</v>
      </c>
      <c r="H220" s="288">
        <f t="shared" si="57"/>
        <v>64232.12187</v>
      </c>
      <c r="I220" s="288">
        <f t="shared" si="57"/>
        <v>83572.36785</v>
      </c>
      <c r="J220" s="288">
        <f t="shared" si="57"/>
        <v>15437.91521</v>
      </c>
      <c r="K220" s="288">
        <f t="shared" si="57"/>
        <v>73679.85277999999</v>
      </c>
      <c r="L220" s="288">
        <f t="shared" si="57"/>
        <v>994855.1739500001</v>
      </c>
      <c r="M220" s="288">
        <f aca="true" t="shared" si="58" ref="M220:R220">SUM(M221:M223)</f>
        <v>0</v>
      </c>
      <c r="N220" s="288">
        <f t="shared" si="58"/>
        <v>0</v>
      </c>
      <c r="O220" s="288">
        <f t="shared" si="58"/>
        <v>0</v>
      </c>
      <c r="P220" s="288">
        <f t="shared" si="58"/>
        <v>0</v>
      </c>
      <c r="Q220" s="288">
        <f t="shared" si="58"/>
        <v>0</v>
      </c>
      <c r="R220" s="641">
        <f t="shared" si="58"/>
        <v>2419302.0288400003</v>
      </c>
    </row>
    <row r="221" spans="2:18" ht="15.75">
      <c r="B221" s="76"/>
      <c r="C221" s="286" t="s">
        <v>227</v>
      </c>
      <c r="D221" s="287">
        <f>+D226+D231+D236+D241+D246</f>
        <v>145785.5212</v>
      </c>
      <c r="E221" s="288"/>
      <c r="F221" s="288">
        <f aca="true" t="shared" si="59" ref="F221:L221">+F226+F231+F236+F241+F246</f>
        <v>0</v>
      </c>
      <c r="G221" s="288">
        <f t="shared" si="59"/>
        <v>0</v>
      </c>
      <c r="H221" s="288">
        <f t="shared" si="59"/>
        <v>0</v>
      </c>
      <c r="I221" s="288">
        <f t="shared" si="59"/>
        <v>0</v>
      </c>
      <c r="J221" s="288">
        <f t="shared" si="59"/>
        <v>0</v>
      </c>
      <c r="K221" s="288">
        <f t="shared" si="59"/>
        <v>0</v>
      </c>
      <c r="L221" s="288">
        <f t="shared" si="59"/>
        <v>0</v>
      </c>
      <c r="M221" s="288">
        <f aca="true" t="shared" si="60" ref="M221:P222">+M226+M231+M236+M241+M251+M256+M261+M266+M271+M276+M281+M286+M291+M296+M301+M306+M311+M316+M321+M326+M331+M337+M342</f>
        <v>0</v>
      </c>
      <c r="N221" s="288">
        <f t="shared" si="60"/>
        <v>0</v>
      </c>
      <c r="O221" s="288">
        <f t="shared" si="60"/>
        <v>0</v>
      </c>
      <c r="P221" s="288">
        <f t="shared" si="60"/>
        <v>0</v>
      </c>
      <c r="Q221" s="288"/>
      <c r="R221" s="641">
        <f>SUM(D221:P221)</f>
        <v>145785.5212</v>
      </c>
    </row>
    <row r="222" spans="2:18" ht="15.75">
      <c r="B222" s="76"/>
      <c r="C222" s="286" t="s">
        <v>228</v>
      </c>
      <c r="D222" s="287">
        <f>+D227+D232+D237+D242+D247</f>
        <v>45215.37583</v>
      </c>
      <c r="E222" s="288"/>
      <c r="F222" s="288">
        <f aca="true" t="shared" si="61" ref="F222:L222">+F227+F232+F237+F242+F247</f>
        <v>983867.1001500001</v>
      </c>
      <c r="G222" s="288">
        <f t="shared" si="61"/>
        <v>12656.6</v>
      </c>
      <c r="H222" s="288">
        <f t="shared" si="61"/>
        <v>64232.12187</v>
      </c>
      <c r="I222" s="288">
        <f t="shared" si="61"/>
        <v>83572.36785</v>
      </c>
      <c r="J222" s="288">
        <f t="shared" si="61"/>
        <v>15437.91521</v>
      </c>
      <c r="K222" s="288">
        <f t="shared" si="61"/>
        <v>73679.85277999999</v>
      </c>
      <c r="L222" s="288">
        <f t="shared" si="61"/>
        <v>994855.1739500001</v>
      </c>
      <c r="M222" s="288">
        <f t="shared" si="60"/>
        <v>0</v>
      </c>
      <c r="N222" s="288">
        <f t="shared" si="60"/>
        <v>0</v>
      </c>
      <c r="O222" s="288">
        <f t="shared" si="60"/>
        <v>0</v>
      </c>
      <c r="P222" s="288">
        <f t="shared" si="60"/>
        <v>0</v>
      </c>
      <c r="Q222" s="288"/>
      <c r="R222" s="641">
        <f>SUM(D222:P222)</f>
        <v>2273516.5076400004</v>
      </c>
    </row>
    <row r="223" spans="2:18" ht="15.75">
      <c r="B223" s="76"/>
      <c r="C223" s="286" t="s">
        <v>229</v>
      </c>
      <c r="D223" s="287">
        <f>+D228+D233+D238+D243+D248</f>
        <v>0</v>
      </c>
      <c r="E223" s="288"/>
      <c r="F223" s="288">
        <f>+F228+F233+F238+F243+F248</f>
        <v>0</v>
      </c>
      <c r="G223" s="288">
        <f>+G228+G233+G238+G243+G248</f>
        <v>0</v>
      </c>
      <c r="H223" s="288">
        <f aca="true" t="shared" si="62" ref="H223:P223">+H228+H233+H238+H243+H253+H258+H263+H268+H273+H278+H283+H288+H293+H298+H303+H308+H313+H318+H323+H328+H333+H339+H344</f>
        <v>0</v>
      </c>
      <c r="I223" s="288">
        <f t="shared" si="62"/>
        <v>0</v>
      </c>
      <c r="J223" s="288">
        <f t="shared" si="62"/>
        <v>0</v>
      </c>
      <c r="K223" s="288">
        <f t="shared" si="62"/>
        <v>0</v>
      </c>
      <c r="L223" s="288">
        <f t="shared" si="62"/>
        <v>0</v>
      </c>
      <c r="M223" s="288">
        <f t="shared" si="62"/>
        <v>0</v>
      </c>
      <c r="N223" s="288">
        <f t="shared" si="62"/>
        <v>0</v>
      </c>
      <c r="O223" s="288">
        <f t="shared" si="62"/>
        <v>0</v>
      </c>
      <c r="P223" s="288">
        <f t="shared" si="62"/>
        <v>0</v>
      </c>
      <c r="Q223" s="288"/>
      <c r="R223" s="641">
        <f>SUM(D223:P223)</f>
        <v>0</v>
      </c>
    </row>
    <row r="224" spans="2:18" ht="15.75">
      <c r="B224" s="76"/>
      <c r="C224" s="297"/>
      <c r="D224" s="294"/>
      <c r="E224" s="267"/>
      <c r="F224" s="267"/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95"/>
    </row>
    <row r="225" spans="2:18" ht="15.75">
      <c r="B225" s="76"/>
      <c r="C225" s="290" t="s">
        <v>233</v>
      </c>
      <c r="D225" s="291">
        <f>SUM(D226:D228)</f>
        <v>143785.5212</v>
      </c>
      <c r="E225" s="192"/>
      <c r="F225" s="192">
        <f aca="true" t="shared" si="63" ref="F225:R225">SUM(F226:F228)</f>
        <v>0</v>
      </c>
      <c r="G225" s="192">
        <f t="shared" si="63"/>
        <v>0</v>
      </c>
      <c r="H225" s="192">
        <f t="shared" si="63"/>
        <v>27841.86692</v>
      </c>
      <c r="I225" s="192">
        <f t="shared" si="63"/>
        <v>0</v>
      </c>
      <c r="J225" s="192">
        <f t="shared" si="63"/>
        <v>20.49542</v>
      </c>
      <c r="K225" s="192">
        <f t="shared" si="63"/>
        <v>27862.36234</v>
      </c>
      <c r="L225" s="192">
        <f t="shared" si="63"/>
        <v>0</v>
      </c>
      <c r="M225" s="192">
        <f t="shared" si="63"/>
        <v>0</v>
      </c>
      <c r="N225" s="192">
        <f t="shared" si="63"/>
        <v>0</v>
      </c>
      <c r="O225" s="192">
        <f t="shared" si="63"/>
        <v>0</v>
      </c>
      <c r="P225" s="192">
        <f t="shared" si="63"/>
        <v>0</v>
      </c>
      <c r="Q225" s="192">
        <f t="shared" si="63"/>
        <v>0</v>
      </c>
      <c r="R225" s="642">
        <f t="shared" si="63"/>
        <v>199510.24588</v>
      </c>
    </row>
    <row r="226" spans="2:18" ht="16.5">
      <c r="B226" s="76"/>
      <c r="C226" s="293" t="s">
        <v>117</v>
      </c>
      <c r="D226" s="294">
        <v>143785.5212</v>
      </c>
      <c r="E226" s="298" t="s">
        <v>161</v>
      </c>
      <c r="F226" s="267">
        <v>0</v>
      </c>
      <c r="G226" s="267">
        <v>0</v>
      </c>
      <c r="H226" s="267">
        <v>0</v>
      </c>
      <c r="I226" s="267">
        <v>0</v>
      </c>
      <c r="J226" s="267">
        <v>0</v>
      </c>
      <c r="K226" s="267">
        <v>0</v>
      </c>
      <c r="L226" s="267">
        <v>0</v>
      </c>
      <c r="M226" s="267"/>
      <c r="N226" s="267"/>
      <c r="O226" s="267"/>
      <c r="P226" s="267"/>
      <c r="Q226" s="267"/>
      <c r="R226" s="643">
        <f>SUM(D226:P226)</f>
        <v>143785.5212</v>
      </c>
    </row>
    <row r="227" spans="2:18" ht="15.75">
      <c r="B227" s="76"/>
      <c r="C227" s="293" t="s">
        <v>118</v>
      </c>
      <c r="D227" s="294">
        <v>0</v>
      </c>
      <c r="E227" s="267"/>
      <c r="F227" s="267">
        <v>0</v>
      </c>
      <c r="G227" s="267">
        <v>0</v>
      </c>
      <c r="H227" s="267">
        <v>27841.86692</v>
      </c>
      <c r="I227" s="267">
        <v>0</v>
      </c>
      <c r="J227" s="267">
        <v>20.49542</v>
      </c>
      <c r="K227" s="267">
        <v>27862.36234</v>
      </c>
      <c r="L227" s="267">
        <v>0</v>
      </c>
      <c r="M227" s="267"/>
      <c r="N227" s="267"/>
      <c r="O227" s="267"/>
      <c r="P227" s="267"/>
      <c r="Q227" s="267"/>
      <c r="R227" s="643">
        <f>SUM(D227:P227)</f>
        <v>55724.72468</v>
      </c>
    </row>
    <row r="228" spans="2:18" ht="15.75">
      <c r="B228" s="76"/>
      <c r="C228" s="293" t="s">
        <v>231</v>
      </c>
      <c r="D228" s="294">
        <v>0</v>
      </c>
      <c r="E228" s="267"/>
      <c r="F228" s="267">
        <v>0</v>
      </c>
      <c r="G228" s="267">
        <v>0</v>
      </c>
      <c r="H228" s="267">
        <v>0</v>
      </c>
      <c r="I228" s="267">
        <v>0</v>
      </c>
      <c r="J228" s="267">
        <v>0</v>
      </c>
      <c r="K228" s="267">
        <v>0</v>
      </c>
      <c r="L228" s="267">
        <v>0</v>
      </c>
      <c r="M228" s="267"/>
      <c r="N228" s="267"/>
      <c r="O228" s="267"/>
      <c r="P228" s="267"/>
      <c r="Q228" s="267"/>
      <c r="R228" s="643">
        <f>SUM(D228:P228)</f>
        <v>0</v>
      </c>
    </row>
    <row r="229" spans="2:18" ht="15.75">
      <c r="B229" s="76"/>
      <c r="C229" s="293"/>
      <c r="D229" s="294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95"/>
    </row>
    <row r="230" spans="2:18" ht="15.75">
      <c r="B230" s="1015"/>
      <c r="C230" s="290" t="s">
        <v>234</v>
      </c>
      <c r="D230" s="291">
        <f>SUM(D231:D233)</f>
        <v>0</v>
      </c>
      <c r="E230" s="192"/>
      <c r="F230" s="192">
        <f aca="true" t="shared" si="64" ref="F230:P230">SUM(F231:F233)</f>
        <v>0</v>
      </c>
      <c r="G230" s="192">
        <f t="shared" si="64"/>
        <v>0</v>
      </c>
      <c r="H230" s="192">
        <f t="shared" si="64"/>
        <v>0</v>
      </c>
      <c r="I230" s="192">
        <f t="shared" si="64"/>
        <v>0</v>
      </c>
      <c r="J230" s="192">
        <f t="shared" si="64"/>
        <v>10364.2308</v>
      </c>
      <c r="K230" s="192">
        <f t="shared" si="64"/>
        <v>0</v>
      </c>
      <c r="L230" s="192">
        <f t="shared" si="64"/>
        <v>0</v>
      </c>
      <c r="M230" s="192">
        <f t="shared" si="64"/>
        <v>0</v>
      </c>
      <c r="N230" s="192">
        <f t="shared" si="64"/>
        <v>0</v>
      </c>
      <c r="O230" s="192">
        <f t="shared" si="64"/>
        <v>0</v>
      </c>
      <c r="P230" s="192">
        <f t="shared" si="64"/>
        <v>0</v>
      </c>
      <c r="Q230" s="192"/>
      <c r="R230" s="642">
        <f>SUM(R231:R233)</f>
        <v>10364.2308</v>
      </c>
    </row>
    <row r="231" spans="2:18" ht="15.75">
      <c r="B231" s="1015"/>
      <c r="C231" s="293" t="s">
        <v>117</v>
      </c>
      <c r="D231" s="294">
        <v>0</v>
      </c>
      <c r="E231" s="267"/>
      <c r="F231" s="267">
        <v>0</v>
      </c>
      <c r="G231" s="267">
        <v>0</v>
      </c>
      <c r="H231" s="267">
        <v>0</v>
      </c>
      <c r="I231" s="267">
        <v>0</v>
      </c>
      <c r="J231" s="267">
        <v>0</v>
      </c>
      <c r="K231" s="267">
        <v>0</v>
      </c>
      <c r="L231" s="267">
        <v>0</v>
      </c>
      <c r="M231" s="267"/>
      <c r="N231" s="267"/>
      <c r="O231" s="267"/>
      <c r="P231" s="267"/>
      <c r="Q231" s="267"/>
      <c r="R231" s="643">
        <f>SUM(D231:P231)</f>
        <v>0</v>
      </c>
    </row>
    <row r="232" spans="2:18" ht="15.75">
      <c r="B232" s="76"/>
      <c r="C232" s="293" t="s">
        <v>118</v>
      </c>
      <c r="D232" s="294">
        <v>0</v>
      </c>
      <c r="E232" s="267"/>
      <c r="F232" s="267">
        <v>0</v>
      </c>
      <c r="G232" s="267">
        <v>0</v>
      </c>
      <c r="H232" s="267">
        <v>0</v>
      </c>
      <c r="I232" s="267">
        <v>0</v>
      </c>
      <c r="J232" s="267">
        <v>10364.2308</v>
      </c>
      <c r="K232" s="267">
        <v>0</v>
      </c>
      <c r="L232" s="267">
        <v>0</v>
      </c>
      <c r="M232" s="267"/>
      <c r="N232" s="267"/>
      <c r="O232" s="267"/>
      <c r="P232" s="267"/>
      <c r="Q232" s="267"/>
      <c r="R232" s="643">
        <f>SUM(D232:P232)</f>
        <v>10364.2308</v>
      </c>
    </row>
    <row r="233" spans="2:18" ht="15.75">
      <c r="B233" s="76"/>
      <c r="C233" s="293" t="s">
        <v>231</v>
      </c>
      <c r="D233" s="294">
        <v>0</v>
      </c>
      <c r="E233" s="267"/>
      <c r="F233" s="267">
        <v>0</v>
      </c>
      <c r="G233" s="267">
        <v>0</v>
      </c>
      <c r="H233" s="267">
        <v>0</v>
      </c>
      <c r="I233" s="267">
        <v>0</v>
      </c>
      <c r="J233" s="267">
        <v>0</v>
      </c>
      <c r="K233" s="267">
        <v>0</v>
      </c>
      <c r="L233" s="267">
        <v>0</v>
      </c>
      <c r="M233" s="267"/>
      <c r="N233" s="267"/>
      <c r="O233" s="267"/>
      <c r="P233" s="267"/>
      <c r="Q233" s="267"/>
      <c r="R233" s="643">
        <f>SUM(D233:P233)</f>
        <v>0</v>
      </c>
    </row>
    <row r="234" spans="2:18" ht="15.75">
      <c r="B234" s="76"/>
      <c r="C234" s="293"/>
      <c r="D234" s="294"/>
      <c r="E234" s="267"/>
      <c r="F234" s="267"/>
      <c r="G234" s="267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95"/>
    </row>
    <row r="235" spans="2:18" ht="15.75">
      <c r="B235" s="76"/>
      <c r="C235" s="290" t="s">
        <v>235</v>
      </c>
      <c r="D235" s="291">
        <f>SUM(D236:D238)</f>
        <v>0</v>
      </c>
      <c r="E235" s="192"/>
      <c r="F235" s="192">
        <f aca="true" t="shared" si="65" ref="F235:P235">SUM(F236:F238)</f>
        <v>0</v>
      </c>
      <c r="G235" s="192">
        <f t="shared" si="65"/>
        <v>0</v>
      </c>
      <c r="H235" s="192">
        <f t="shared" si="65"/>
        <v>0</v>
      </c>
      <c r="I235" s="192">
        <f t="shared" si="65"/>
        <v>0</v>
      </c>
      <c r="J235" s="192">
        <f t="shared" si="65"/>
        <v>2608.76</v>
      </c>
      <c r="K235" s="192">
        <f t="shared" si="65"/>
        <v>0</v>
      </c>
      <c r="L235" s="192">
        <f t="shared" si="65"/>
        <v>0</v>
      </c>
      <c r="M235" s="192">
        <f t="shared" si="65"/>
        <v>0</v>
      </c>
      <c r="N235" s="192">
        <f t="shared" si="65"/>
        <v>0</v>
      </c>
      <c r="O235" s="192">
        <f t="shared" si="65"/>
        <v>0</v>
      </c>
      <c r="P235" s="192">
        <f t="shared" si="65"/>
        <v>0</v>
      </c>
      <c r="Q235" s="192"/>
      <c r="R235" s="642">
        <f>SUM(R236:R238)</f>
        <v>2608.76</v>
      </c>
    </row>
    <row r="236" spans="2:18" ht="15.75">
      <c r="B236" s="76"/>
      <c r="C236" s="293" t="s">
        <v>117</v>
      </c>
      <c r="D236" s="294">
        <v>0</v>
      </c>
      <c r="E236" s="267"/>
      <c r="F236" s="267">
        <v>0</v>
      </c>
      <c r="G236" s="267">
        <v>0</v>
      </c>
      <c r="H236" s="267">
        <v>0</v>
      </c>
      <c r="I236" s="267">
        <v>0</v>
      </c>
      <c r="J236" s="267">
        <v>0</v>
      </c>
      <c r="K236" s="267">
        <v>0</v>
      </c>
      <c r="L236" s="267">
        <v>0</v>
      </c>
      <c r="M236" s="267"/>
      <c r="N236" s="267"/>
      <c r="O236" s="267"/>
      <c r="P236" s="267"/>
      <c r="Q236" s="267"/>
      <c r="R236" s="643">
        <f>SUM(D236:P236)</f>
        <v>0</v>
      </c>
    </row>
    <row r="237" spans="2:18" ht="15.75">
      <c r="B237" s="76"/>
      <c r="C237" s="293" t="s">
        <v>118</v>
      </c>
      <c r="D237" s="294">
        <v>0</v>
      </c>
      <c r="E237" s="267"/>
      <c r="F237" s="267">
        <v>0</v>
      </c>
      <c r="G237" s="267">
        <v>0</v>
      </c>
      <c r="H237" s="267">
        <v>0</v>
      </c>
      <c r="I237" s="267">
        <v>0</v>
      </c>
      <c r="J237" s="267">
        <v>2608.76</v>
      </c>
      <c r="K237" s="267">
        <v>0</v>
      </c>
      <c r="L237" s="267">
        <v>0</v>
      </c>
      <c r="M237" s="267"/>
      <c r="N237" s="267"/>
      <c r="O237" s="267"/>
      <c r="P237" s="267"/>
      <c r="Q237" s="267"/>
      <c r="R237" s="643">
        <f>SUM(D237:P237)</f>
        <v>2608.76</v>
      </c>
    </row>
    <row r="238" spans="2:18" ht="15.75">
      <c r="B238" s="76"/>
      <c r="C238" s="293" t="s">
        <v>231</v>
      </c>
      <c r="D238" s="294">
        <v>0</v>
      </c>
      <c r="E238" s="267"/>
      <c r="F238" s="267">
        <v>0</v>
      </c>
      <c r="G238" s="267">
        <v>0</v>
      </c>
      <c r="H238" s="267">
        <v>0</v>
      </c>
      <c r="I238" s="267">
        <v>0</v>
      </c>
      <c r="J238" s="267">
        <v>0</v>
      </c>
      <c r="K238" s="267">
        <v>0</v>
      </c>
      <c r="L238" s="267">
        <v>0</v>
      </c>
      <c r="M238" s="267"/>
      <c r="N238" s="267"/>
      <c r="O238" s="267"/>
      <c r="P238" s="267"/>
      <c r="Q238" s="267"/>
      <c r="R238" s="643">
        <f>SUM(D238:P238)</f>
        <v>0</v>
      </c>
    </row>
    <row r="239" spans="2:18" ht="15.75">
      <c r="B239" s="76"/>
      <c r="C239" s="293"/>
      <c r="D239" s="294"/>
      <c r="E239" s="267"/>
      <c r="F239" s="267"/>
      <c r="G239" s="267"/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95"/>
    </row>
    <row r="240" spans="2:18" ht="15.75">
      <c r="B240" s="76"/>
      <c r="C240" s="290" t="s">
        <v>236</v>
      </c>
      <c r="D240" s="291">
        <f>SUM(D241:D243)</f>
        <v>0</v>
      </c>
      <c r="E240" s="192"/>
      <c r="F240" s="192">
        <f aca="true" t="shared" si="66" ref="F240:P240">SUM(F241:F243)</f>
        <v>0</v>
      </c>
      <c r="G240" s="192">
        <f t="shared" si="66"/>
        <v>0</v>
      </c>
      <c r="H240" s="192">
        <f t="shared" si="66"/>
        <v>1347.8125</v>
      </c>
      <c r="I240" s="192">
        <f t="shared" si="66"/>
        <v>0</v>
      </c>
      <c r="J240" s="192">
        <f t="shared" si="66"/>
        <v>1118.04</v>
      </c>
      <c r="K240" s="192">
        <f t="shared" si="66"/>
        <v>0</v>
      </c>
      <c r="L240" s="192">
        <f t="shared" si="66"/>
        <v>0</v>
      </c>
      <c r="M240" s="192">
        <f t="shared" si="66"/>
        <v>0</v>
      </c>
      <c r="N240" s="192">
        <f t="shared" si="66"/>
        <v>0</v>
      </c>
      <c r="O240" s="192">
        <f t="shared" si="66"/>
        <v>0</v>
      </c>
      <c r="P240" s="192">
        <f t="shared" si="66"/>
        <v>0</v>
      </c>
      <c r="Q240" s="192"/>
      <c r="R240" s="642">
        <f>SUM(R241:R243)</f>
        <v>2465.8525</v>
      </c>
    </row>
    <row r="241" spans="2:18" ht="16.5">
      <c r="B241" s="76"/>
      <c r="C241" s="293" t="s">
        <v>117</v>
      </c>
      <c r="D241" s="294">
        <v>0</v>
      </c>
      <c r="E241" s="299"/>
      <c r="F241" s="267">
        <v>0</v>
      </c>
      <c r="G241" s="267">
        <v>0</v>
      </c>
      <c r="H241" s="267">
        <v>0</v>
      </c>
      <c r="I241" s="267">
        <v>0</v>
      </c>
      <c r="J241" s="267">
        <v>0</v>
      </c>
      <c r="K241" s="267">
        <v>0</v>
      </c>
      <c r="L241" s="267">
        <v>0</v>
      </c>
      <c r="M241" s="267"/>
      <c r="N241" s="267"/>
      <c r="O241" s="267"/>
      <c r="P241" s="267"/>
      <c r="Q241" s="267"/>
      <c r="R241" s="643">
        <f>SUM(D241:P241)</f>
        <v>0</v>
      </c>
    </row>
    <row r="242" spans="2:18" ht="15.75">
      <c r="B242" s="76"/>
      <c r="C242" s="293" t="s">
        <v>118</v>
      </c>
      <c r="D242" s="294">
        <v>0</v>
      </c>
      <c r="E242" s="267"/>
      <c r="F242" s="267">
        <v>0</v>
      </c>
      <c r="G242" s="267">
        <v>0</v>
      </c>
      <c r="H242" s="267">
        <v>1347.8125</v>
      </c>
      <c r="I242" s="267">
        <v>0</v>
      </c>
      <c r="J242" s="267">
        <v>1118.04</v>
      </c>
      <c r="K242" s="267">
        <v>0</v>
      </c>
      <c r="L242" s="267">
        <v>0</v>
      </c>
      <c r="M242" s="267"/>
      <c r="N242" s="267"/>
      <c r="O242" s="267"/>
      <c r="P242" s="267"/>
      <c r="Q242" s="267"/>
      <c r="R242" s="643">
        <f>SUM(D242:P242)</f>
        <v>2465.8525</v>
      </c>
    </row>
    <row r="243" spans="2:18" ht="15.75">
      <c r="B243" s="76"/>
      <c r="C243" s="293" t="s">
        <v>231</v>
      </c>
      <c r="D243" s="294">
        <v>0</v>
      </c>
      <c r="E243" s="267"/>
      <c r="F243" s="267">
        <v>0</v>
      </c>
      <c r="G243" s="267">
        <v>0</v>
      </c>
      <c r="H243" s="267">
        <v>0</v>
      </c>
      <c r="I243" s="267">
        <v>0</v>
      </c>
      <c r="J243" s="267">
        <v>0</v>
      </c>
      <c r="K243" s="267">
        <v>0</v>
      </c>
      <c r="L243" s="267">
        <v>0</v>
      </c>
      <c r="M243" s="267"/>
      <c r="N243" s="267"/>
      <c r="O243" s="267"/>
      <c r="P243" s="267"/>
      <c r="Q243" s="267"/>
      <c r="R243" s="643">
        <f>SUM(D243:P243)</f>
        <v>0</v>
      </c>
    </row>
    <row r="244" spans="2:18" ht="15.75">
      <c r="B244" s="76"/>
      <c r="C244" s="293"/>
      <c r="D244" s="294"/>
      <c r="E244" s="267"/>
      <c r="F244" s="267"/>
      <c r="G244" s="267"/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95"/>
    </row>
    <row r="245" spans="2:18" ht="15.75">
      <c r="B245" s="76"/>
      <c r="C245" s="290" t="s">
        <v>237</v>
      </c>
      <c r="D245" s="291">
        <f>SUM(D246:D248)</f>
        <v>47215.37583</v>
      </c>
      <c r="E245" s="192"/>
      <c r="F245" s="192">
        <f aca="true" t="shared" si="67" ref="F245:K245">SUM(F246:F248)</f>
        <v>983867.1001500001</v>
      </c>
      <c r="G245" s="192">
        <f t="shared" si="67"/>
        <v>12656.6</v>
      </c>
      <c r="H245" s="192">
        <f t="shared" si="67"/>
        <v>35042.44245</v>
      </c>
      <c r="I245" s="192">
        <f t="shared" si="67"/>
        <v>83572.36785</v>
      </c>
      <c r="J245" s="192">
        <f t="shared" si="67"/>
        <v>1326.38899</v>
      </c>
      <c r="K245" s="192">
        <f t="shared" si="67"/>
        <v>45817.490439999994</v>
      </c>
      <c r="L245" s="649">
        <f>SUM(L246:L248)</f>
        <v>994855.1739500001</v>
      </c>
      <c r="M245" s="291">
        <f>SUM(M246:M248)</f>
        <v>0</v>
      </c>
      <c r="N245" s="291">
        <f>SUM(N246:N248)</f>
        <v>0</v>
      </c>
      <c r="O245" s="291">
        <f>SUM(O246:O248)</f>
        <v>0</v>
      </c>
      <c r="P245" s="291">
        <f>SUM(P246:P248)</f>
        <v>0</v>
      </c>
      <c r="Q245" s="291"/>
      <c r="R245" s="642">
        <f>SUM(R246:R248)</f>
        <v>2204352.93966</v>
      </c>
    </row>
    <row r="246" spans="2:18" ht="16.5">
      <c r="B246" s="76"/>
      <c r="C246" s="293" t="s">
        <v>117</v>
      </c>
      <c r="D246" s="294">
        <v>2000</v>
      </c>
      <c r="E246" s="298">
        <v>0</v>
      </c>
      <c r="F246" s="267">
        <v>0</v>
      </c>
      <c r="G246" s="267">
        <v>0</v>
      </c>
      <c r="H246" s="267">
        <v>0</v>
      </c>
      <c r="I246" s="267">
        <v>0</v>
      </c>
      <c r="J246" s="267">
        <v>0</v>
      </c>
      <c r="K246" s="699">
        <v>0</v>
      </c>
      <c r="L246" s="699">
        <v>0</v>
      </c>
      <c r="M246" s="192"/>
      <c r="N246" s="192"/>
      <c r="O246" s="192"/>
      <c r="P246" s="192"/>
      <c r="Q246" s="192"/>
      <c r="R246" s="644">
        <f>SUM(D246:L246)</f>
        <v>2000</v>
      </c>
    </row>
    <row r="247" spans="2:18" ht="15.75">
      <c r="B247" s="76"/>
      <c r="C247" s="293" t="s">
        <v>118</v>
      </c>
      <c r="D247" s="294">
        <v>45215.37583</v>
      </c>
      <c r="E247" s="267">
        <v>0</v>
      </c>
      <c r="F247" s="267">
        <v>983867.1001500001</v>
      </c>
      <c r="G247" s="267">
        <v>12656.6</v>
      </c>
      <c r="H247" s="267">
        <v>35042.44245</v>
      </c>
      <c r="I247" s="267">
        <v>83572.36785</v>
      </c>
      <c r="J247" s="267">
        <v>1326.38899</v>
      </c>
      <c r="K247" s="699">
        <v>45817.490439999994</v>
      </c>
      <c r="L247" s="699">
        <v>994855.1739500001</v>
      </c>
      <c r="M247" s="192"/>
      <c r="N247" s="192"/>
      <c r="O247" s="192"/>
      <c r="P247" s="192"/>
      <c r="Q247" s="192"/>
      <c r="R247" s="644">
        <f>SUM(D247:L247)</f>
        <v>2202352.93966</v>
      </c>
    </row>
    <row r="248" spans="2:18" ht="15.75">
      <c r="B248" s="76"/>
      <c r="C248" s="293" t="s">
        <v>231</v>
      </c>
      <c r="D248" s="294">
        <v>0</v>
      </c>
      <c r="E248" s="267">
        <v>0</v>
      </c>
      <c r="F248" s="267">
        <v>0</v>
      </c>
      <c r="G248" s="267">
        <v>0</v>
      </c>
      <c r="H248" s="267">
        <v>0</v>
      </c>
      <c r="I248" s="267">
        <v>0</v>
      </c>
      <c r="J248" s="267">
        <v>0</v>
      </c>
      <c r="K248" s="699">
        <v>0</v>
      </c>
      <c r="L248" s="699">
        <v>0</v>
      </c>
      <c r="M248" s="192"/>
      <c r="N248" s="192"/>
      <c r="O248" s="192"/>
      <c r="P248" s="192"/>
      <c r="Q248" s="192"/>
      <c r="R248" s="644">
        <f>SUM(D248:L248)</f>
        <v>0</v>
      </c>
    </row>
    <row r="249" spans="2:18" ht="15.75">
      <c r="B249" s="76"/>
      <c r="C249" s="293"/>
      <c r="D249" s="291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292"/>
    </row>
    <row r="250" spans="2:18" ht="15.75" hidden="1">
      <c r="B250" s="76"/>
      <c r="C250" s="290" t="s">
        <v>238</v>
      </c>
      <c r="D250" s="291">
        <f>SUM(D251:D253)</f>
        <v>0</v>
      </c>
      <c r="E250" s="192"/>
      <c r="F250" s="192">
        <f aca="true" t="shared" si="68" ref="F250:P250">SUM(F251:F253)</f>
        <v>0</v>
      </c>
      <c r="G250" s="192">
        <f t="shared" si="68"/>
        <v>0</v>
      </c>
      <c r="H250" s="192">
        <f t="shared" si="68"/>
        <v>0</v>
      </c>
      <c r="I250" s="192">
        <f t="shared" si="68"/>
        <v>0</v>
      </c>
      <c r="J250" s="192">
        <f t="shared" si="68"/>
        <v>0</v>
      </c>
      <c r="K250" s="192">
        <f t="shared" si="68"/>
        <v>0</v>
      </c>
      <c r="L250" s="192">
        <f t="shared" si="68"/>
        <v>0</v>
      </c>
      <c r="M250" s="192">
        <f t="shared" si="68"/>
        <v>0</v>
      </c>
      <c r="N250" s="192">
        <f t="shared" si="68"/>
        <v>0</v>
      </c>
      <c r="O250" s="192">
        <f t="shared" si="68"/>
        <v>0</v>
      </c>
      <c r="P250" s="192">
        <f t="shared" si="68"/>
        <v>0</v>
      </c>
      <c r="Q250" s="192"/>
      <c r="R250" s="292">
        <f>SUM(R251:R253)</f>
        <v>0</v>
      </c>
    </row>
    <row r="251" spans="2:18" ht="16.5" hidden="1">
      <c r="B251" s="76"/>
      <c r="C251" s="293" t="s">
        <v>117</v>
      </c>
      <c r="D251" s="294"/>
      <c r="E251" s="299"/>
      <c r="F251" s="267"/>
      <c r="G251" s="267"/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95">
        <f>SUM(D251:P251)</f>
        <v>0</v>
      </c>
    </row>
    <row r="252" spans="2:18" ht="15.75" hidden="1">
      <c r="B252" s="76"/>
      <c r="C252" s="293" t="s">
        <v>118</v>
      </c>
      <c r="D252" s="294"/>
      <c r="E252" s="267"/>
      <c r="F252" s="267"/>
      <c r="G252" s="267"/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95">
        <f>SUM(D252:P252)</f>
        <v>0</v>
      </c>
    </row>
    <row r="253" spans="2:18" ht="15.75" hidden="1">
      <c r="B253" s="76"/>
      <c r="C253" s="293" t="s">
        <v>231</v>
      </c>
      <c r="D253" s="294"/>
      <c r="E253" s="267"/>
      <c r="F253" s="267"/>
      <c r="G253" s="267"/>
      <c r="H253" s="267"/>
      <c r="I253" s="267"/>
      <c r="J253" s="267"/>
      <c r="K253" s="267"/>
      <c r="L253" s="267"/>
      <c r="M253" s="267"/>
      <c r="N253" s="267"/>
      <c r="O253" s="267"/>
      <c r="P253" s="267"/>
      <c r="Q253" s="267"/>
      <c r="R253" s="295">
        <f>SUM(D253:P253)</f>
        <v>0</v>
      </c>
    </row>
    <row r="254" spans="2:18" ht="15.75" hidden="1">
      <c r="B254" s="76"/>
      <c r="C254" s="293"/>
      <c r="D254" s="294"/>
      <c r="E254" s="267"/>
      <c r="F254" s="267"/>
      <c r="G254" s="267"/>
      <c r="H254" s="267"/>
      <c r="I254" s="267"/>
      <c r="J254" s="267"/>
      <c r="K254" s="267"/>
      <c r="L254" s="267"/>
      <c r="M254" s="267"/>
      <c r="N254" s="267"/>
      <c r="O254" s="267"/>
      <c r="P254" s="267"/>
      <c r="Q254" s="267"/>
      <c r="R254" s="295"/>
    </row>
    <row r="255" spans="2:18" ht="15.75" hidden="1">
      <c r="B255" s="76"/>
      <c r="C255" s="290" t="s">
        <v>239</v>
      </c>
      <c r="D255" s="291">
        <f>SUM(D256:D258)</f>
        <v>0</v>
      </c>
      <c r="E255" s="192"/>
      <c r="F255" s="192">
        <f aca="true" t="shared" si="69" ref="F255:P255">SUM(F256:F258)</f>
        <v>0</v>
      </c>
      <c r="G255" s="192">
        <f t="shared" si="69"/>
        <v>0</v>
      </c>
      <c r="H255" s="192">
        <f t="shared" si="69"/>
        <v>0</v>
      </c>
      <c r="I255" s="192">
        <f t="shared" si="69"/>
        <v>0</v>
      </c>
      <c r="J255" s="192">
        <f t="shared" si="69"/>
        <v>0</v>
      </c>
      <c r="K255" s="192">
        <f t="shared" si="69"/>
        <v>0</v>
      </c>
      <c r="L255" s="192">
        <f t="shared" si="69"/>
        <v>0</v>
      </c>
      <c r="M255" s="192">
        <f t="shared" si="69"/>
        <v>0</v>
      </c>
      <c r="N255" s="192">
        <f t="shared" si="69"/>
        <v>0</v>
      </c>
      <c r="O255" s="192">
        <f t="shared" si="69"/>
        <v>0</v>
      </c>
      <c r="P255" s="192">
        <f t="shared" si="69"/>
        <v>0</v>
      </c>
      <c r="Q255" s="192"/>
      <c r="R255" s="292">
        <f>SUM(R256:R258)</f>
        <v>0</v>
      </c>
    </row>
    <row r="256" spans="2:18" ht="16.5" hidden="1">
      <c r="B256" s="76"/>
      <c r="C256" s="293" t="s">
        <v>117</v>
      </c>
      <c r="D256" s="294">
        <v>0</v>
      </c>
      <c r="E256" s="299"/>
      <c r="F256" s="267">
        <v>0</v>
      </c>
      <c r="G256" s="267">
        <v>0</v>
      </c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95">
        <f>SUM(D256:P256)</f>
        <v>0</v>
      </c>
    </row>
    <row r="257" spans="2:18" ht="15.75" hidden="1">
      <c r="B257" s="76"/>
      <c r="C257" s="293" t="s">
        <v>118</v>
      </c>
      <c r="D257" s="294"/>
      <c r="E257" s="267"/>
      <c r="F257" s="267"/>
      <c r="G257" s="267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95">
        <f>SUM(D257:P257)</f>
        <v>0</v>
      </c>
    </row>
    <row r="258" spans="2:18" ht="15.75" hidden="1">
      <c r="B258" s="76"/>
      <c r="C258" s="293" t="s">
        <v>231</v>
      </c>
      <c r="D258" s="294"/>
      <c r="E258" s="267"/>
      <c r="F258" s="267"/>
      <c r="G258" s="267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95">
        <f>SUM(D258:P258)</f>
        <v>0</v>
      </c>
    </row>
    <row r="259" spans="2:18" ht="15.75" hidden="1">
      <c r="B259" s="76"/>
      <c r="C259" s="293"/>
      <c r="D259" s="294"/>
      <c r="E259" s="267"/>
      <c r="F259" s="267"/>
      <c r="G259" s="267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95"/>
    </row>
    <row r="260" spans="2:18" ht="15.75" hidden="1">
      <c r="B260" s="76"/>
      <c r="C260" s="290" t="s">
        <v>240</v>
      </c>
      <c r="D260" s="291">
        <f>SUM(D261:D263)</f>
        <v>0</v>
      </c>
      <c r="E260" s="192"/>
      <c r="F260" s="192">
        <f aca="true" t="shared" si="70" ref="F260:P260">SUM(F261:F263)</f>
        <v>0</v>
      </c>
      <c r="G260" s="192">
        <f t="shared" si="70"/>
        <v>0</v>
      </c>
      <c r="H260" s="192">
        <f t="shared" si="70"/>
        <v>0</v>
      </c>
      <c r="I260" s="192">
        <f t="shared" si="70"/>
        <v>0</v>
      </c>
      <c r="J260" s="192">
        <f t="shared" si="70"/>
        <v>0</v>
      </c>
      <c r="K260" s="192">
        <f t="shared" si="70"/>
        <v>0</v>
      </c>
      <c r="L260" s="192">
        <f t="shared" si="70"/>
        <v>0</v>
      </c>
      <c r="M260" s="192">
        <f t="shared" si="70"/>
        <v>0</v>
      </c>
      <c r="N260" s="192">
        <f t="shared" si="70"/>
        <v>0</v>
      </c>
      <c r="O260" s="192">
        <f t="shared" si="70"/>
        <v>0</v>
      </c>
      <c r="P260" s="192">
        <f t="shared" si="70"/>
        <v>0</v>
      </c>
      <c r="Q260" s="192"/>
      <c r="R260" s="292">
        <f>SUM(R261:R263)</f>
        <v>0</v>
      </c>
    </row>
    <row r="261" spans="2:18" ht="16.5" hidden="1">
      <c r="B261" s="76"/>
      <c r="C261" s="293" t="s">
        <v>117</v>
      </c>
      <c r="D261" s="294"/>
      <c r="E261" s="299"/>
      <c r="F261" s="267"/>
      <c r="G261" s="267">
        <v>0</v>
      </c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95">
        <f>SUM(D261:P261)</f>
        <v>0</v>
      </c>
    </row>
    <row r="262" spans="2:18" ht="15.75" hidden="1">
      <c r="B262" s="76"/>
      <c r="C262" s="293" t="s">
        <v>118</v>
      </c>
      <c r="D262" s="294"/>
      <c r="E262" s="267"/>
      <c r="F262" s="267"/>
      <c r="G262" s="267">
        <v>0</v>
      </c>
      <c r="H262" s="267"/>
      <c r="I262" s="267"/>
      <c r="J262" s="267"/>
      <c r="K262" s="267"/>
      <c r="L262" s="267"/>
      <c r="M262" s="267"/>
      <c r="N262" s="267"/>
      <c r="O262" s="267"/>
      <c r="P262" s="267"/>
      <c r="Q262" s="267"/>
      <c r="R262" s="295">
        <f>SUM(D262:P262)</f>
        <v>0</v>
      </c>
    </row>
    <row r="263" spans="2:18" ht="15.75" hidden="1">
      <c r="B263" s="76"/>
      <c r="C263" s="293" t="s">
        <v>231</v>
      </c>
      <c r="D263" s="294">
        <v>0</v>
      </c>
      <c r="E263" s="267"/>
      <c r="F263" s="267">
        <v>0</v>
      </c>
      <c r="G263" s="267">
        <v>0</v>
      </c>
      <c r="H263" s="267"/>
      <c r="I263" s="267"/>
      <c r="J263" s="267"/>
      <c r="K263" s="267"/>
      <c r="L263" s="267"/>
      <c r="M263" s="267"/>
      <c r="N263" s="267"/>
      <c r="O263" s="267"/>
      <c r="P263" s="267"/>
      <c r="Q263" s="267"/>
      <c r="R263" s="295">
        <f>SUM(D263:P263)</f>
        <v>0</v>
      </c>
    </row>
    <row r="264" spans="2:18" ht="15.75" hidden="1">
      <c r="B264" s="76"/>
      <c r="C264" s="293"/>
      <c r="D264" s="294"/>
      <c r="E264" s="267"/>
      <c r="F264" s="267"/>
      <c r="G264" s="267"/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95"/>
    </row>
    <row r="265" spans="2:18" ht="15.75" hidden="1">
      <c r="B265" s="76"/>
      <c r="C265" s="290" t="s">
        <v>241</v>
      </c>
      <c r="D265" s="291">
        <f>SUM(D266:D268)</f>
        <v>0</v>
      </c>
      <c r="E265" s="192"/>
      <c r="F265" s="192">
        <f aca="true" t="shared" si="71" ref="F265:P265">SUM(F266:F268)</f>
        <v>0</v>
      </c>
      <c r="G265" s="192">
        <f t="shared" si="71"/>
        <v>0</v>
      </c>
      <c r="H265" s="192">
        <f t="shared" si="71"/>
        <v>0</v>
      </c>
      <c r="I265" s="192">
        <f t="shared" si="71"/>
        <v>0</v>
      </c>
      <c r="J265" s="192">
        <f t="shared" si="71"/>
        <v>0</v>
      </c>
      <c r="K265" s="192">
        <f t="shared" si="71"/>
        <v>0</v>
      </c>
      <c r="L265" s="192">
        <f t="shared" si="71"/>
        <v>0</v>
      </c>
      <c r="M265" s="192">
        <f t="shared" si="71"/>
        <v>0</v>
      </c>
      <c r="N265" s="192">
        <f t="shared" si="71"/>
        <v>0</v>
      </c>
      <c r="O265" s="192">
        <f t="shared" si="71"/>
        <v>0</v>
      </c>
      <c r="P265" s="192">
        <f t="shared" si="71"/>
        <v>0</v>
      </c>
      <c r="Q265" s="192"/>
      <c r="R265" s="292">
        <f>SUM(R266:R268)</f>
        <v>0</v>
      </c>
    </row>
    <row r="266" spans="2:18" ht="16.5" hidden="1">
      <c r="B266" s="76"/>
      <c r="C266" s="293" t="s">
        <v>117</v>
      </c>
      <c r="D266" s="294">
        <v>0</v>
      </c>
      <c r="E266" s="299"/>
      <c r="F266" s="267">
        <v>0</v>
      </c>
      <c r="G266" s="267">
        <v>0</v>
      </c>
      <c r="H266" s="267"/>
      <c r="I266" s="267"/>
      <c r="J266" s="267"/>
      <c r="K266" s="267"/>
      <c r="L266" s="267"/>
      <c r="M266" s="267"/>
      <c r="N266" s="267"/>
      <c r="O266" s="267"/>
      <c r="P266" s="267"/>
      <c r="Q266" s="267"/>
      <c r="R266" s="295">
        <f>SUM(D266:P266)</f>
        <v>0</v>
      </c>
    </row>
    <row r="267" spans="2:18" ht="15.75" hidden="1">
      <c r="B267" s="76"/>
      <c r="C267" s="293" t="s">
        <v>118</v>
      </c>
      <c r="D267" s="294">
        <v>0</v>
      </c>
      <c r="E267" s="267"/>
      <c r="F267" s="267">
        <v>0</v>
      </c>
      <c r="G267" s="267">
        <v>0</v>
      </c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95">
        <f>SUM(D267:P267)</f>
        <v>0</v>
      </c>
    </row>
    <row r="268" spans="2:18" ht="15.75" hidden="1">
      <c r="B268" s="76"/>
      <c r="C268" s="293" t="s">
        <v>231</v>
      </c>
      <c r="D268" s="294">
        <v>0</v>
      </c>
      <c r="E268" s="267"/>
      <c r="F268" s="267">
        <v>0</v>
      </c>
      <c r="G268" s="267">
        <v>0</v>
      </c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95">
        <f>SUM(D268:P268)</f>
        <v>0</v>
      </c>
    </row>
    <row r="269" spans="2:18" ht="15.75" hidden="1">
      <c r="B269" s="76"/>
      <c r="C269" s="293"/>
      <c r="D269" s="294"/>
      <c r="E269" s="267"/>
      <c r="F269" s="267"/>
      <c r="G269" s="267"/>
      <c r="H269" s="267"/>
      <c r="I269" s="267"/>
      <c r="J269" s="267"/>
      <c r="K269" s="267"/>
      <c r="L269" s="267"/>
      <c r="M269" s="267"/>
      <c r="N269" s="267"/>
      <c r="O269" s="267"/>
      <c r="P269" s="267"/>
      <c r="Q269" s="267"/>
      <c r="R269" s="295"/>
    </row>
    <row r="270" spans="2:18" ht="15.75" hidden="1">
      <c r="B270" s="76"/>
      <c r="C270" s="290" t="s">
        <v>242</v>
      </c>
      <c r="D270" s="291">
        <f>SUM(D271:D273)</f>
        <v>0</v>
      </c>
      <c r="E270" s="192"/>
      <c r="F270" s="192">
        <f aca="true" t="shared" si="72" ref="F270:P270">SUM(F271:F273)</f>
        <v>0</v>
      </c>
      <c r="G270" s="192">
        <f t="shared" si="72"/>
        <v>0</v>
      </c>
      <c r="H270" s="192">
        <f t="shared" si="72"/>
        <v>0</v>
      </c>
      <c r="I270" s="192">
        <f t="shared" si="72"/>
        <v>0</v>
      </c>
      <c r="J270" s="192">
        <f t="shared" si="72"/>
        <v>0</v>
      </c>
      <c r="K270" s="192">
        <f t="shared" si="72"/>
        <v>0</v>
      </c>
      <c r="L270" s="192">
        <f t="shared" si="72"/>
        <v>0</v>
      </c>
      <c r="M270" s="192">
        <f t="shared" si="72"/>
        <v>0</v>
      </c>
      <c r="N270" s="192">
        <f t="shared" si="72"/>
        <v>0</v>
      </c>
      <c r="O270" s="192">
        <f t="shared" si="72"/>
        <v>0</v>
      </c>
      <c r="P270" s="192">
        <f t="shared" si="72"/>
        <v>0</v>
      </c>
      <c r="Q270" s="192"/>
      <c r="R270" s="292">
        <f>SUM(R271:R273)</f>
        <v>0</v>
      </c>
    </row>
    <row r="271" spans="2:18" ht="16.5" hidden="1">
      <c r="B271" s="76"/>
      <c r="C271" s="293" t="s">
        <v>117</v>
      </c>
      <c r="D271" s="294">
        <v>0</v>
      </c>
      <c r="E271" s="299"/>
      <c r="F271" s="267">
        <v>0</v>
      </c>
      <c r="G271" s="267">
        <v>0</v>
      </c>
      <c r="H271" s="267"/>
      <c r="I271" s="267"/>
      <c r="J271" s="267"/>
      <c r="K271" s="267"/>
      <c r="L271" s="267"/>
      <c r="M271" s="267"/>
      <c r="N271" s="267"/>
      <c r="O271" s="267"/>
      <c r="P271" s="267"/>
      <c r="Q271" s="267"/>
      <c r="R271" s="295">
        <f>SUM(D271:P271)</f>
        <v>0</v>
      </c>
    </row>
    <row r="272" spans="2:18" ht="15.75" hidden="1">
      <c r="B272" s="76"/>
      <c r="C272" s="293" t="s">
        <v>118</v>
      </c>
      <c r="D272" s="294">
        <v>0</v>
      </c>
      <c r="E272" s="267"/>
      <c r="F272" s="267">
        <v>0</v>
      </c>
      <c r="G272" s="267">
        <v>0</v>
      </c>
      <c r="H272" s="267"/>
      <c r="I272" s="267"/>
      <c r="J272" s="267"/>
      <c r="K272" s="267"/>
      <c r="L272" s="267"/>
      <c r="M272" s="267"/>
      <c r="N272" s="267"/>
      <c r="O272" s="267"/>
      <c r="P272" s="267"/>
      <c r="Q272" s="267"/>
      <c r="R272" s="295">
        <f>SUM(D272:P272)</f>
        <v>0</v>
      </c>
    </row>
    <row r="273" spans="2:18" ht="15.75" hidden="1">
      <c r="B273" s="76"/>
      <c r="C273" s="293" t="s">
        <v>231</v>
      </c>
      <c r="D273" s="294">
        <v>0</v>
      </c>
      <c r="E273" s="267"/>
      <c r="F273" s="267">
        <v>0</v>
      </c>
      <c r="G273" s="267">
        <v>0</v>
      </c>
      <c r="H273" s="267"/>
      <c r="I273" s="267"/>
      <c r="J273" s="267"/>
      <c r="K273" s="267"/>
      <c r="L273" s="267"/>
      <c r="M273" s="267"/>
      <c r="N273" s="267"/>
      <c r="O273" s="267"/>
      <c r="P273" s="267"/>
      <c r="Q273" s="267"/>
      <c r="R273" s="295">
        <f>SUM(D273:P273)</f>
        <v>0</v>
      </c>
    </row>
    <row r="274" spans="2:18" ht="15.75" hidden="1">
      <c r="B274" s="76"/>
      <c r="C274" s="293"/>
      <c r="D274" s="294"/>
      <c r="E274" s="267"/>
      <c r="F274" s="267"/>
      <c r="G274" s="267"/>
      <c r="H274" s="267"/>
      <c r="I274" s="267"/>
      <c r="J274" s="267"/>
      <c r="K274" s="267"/>
      <c r="L274" s="267"/>
      <c r="M274" s="267"/>
      <c r="N274" s="267"/>
      <c r="O274" s="267"/>
      <c r="P274" s="267"/>
      <c r="Q274" s="267"/>
      <c r="R274" s="295"/>
    </row>
    <row r="275" spans="2:18" ht="15.75" hidden="1">
      <c r="B275" s="76"/>
      <c r="C275" s="290" t="s">
        <v>243</v>
      </c>
      <c r="D275" s="291">
        <f>SUM(D276:D278)</f>
        <v>0</v>
      </c>
      <c r="E275" s="192"/>
      <c r="F275" s="192">
        <f aca="true" t="shared" si="73" ref="F275:P275">SUM(F276:F278)</f>
        <v>0</v>
      </c>
      <c r="G275" s="192">
        <f t="shared" si="73"/>
        <v>0</v>
      </c>
      <c r="H275" s="192">
        <f t="shared" si="73"/>
        <v>0</v>
      </c>
      <c r="I275" s="192">
        <f t="shared" si="73"/>
        <v>0</v>
      </c>
      <c r="J275" s="192">
        <f t="shared" si="73"/>
        <v>0</v>
      </c>
      <c r="K275" s="192">
        <f t="shared" si="73"/>
        <v>0</v>
      </c>
      <c r="L275" s="192">
        <f t="shared" si="73"/>
        <v>0</v>
      </c>
      <c r="M275" s="192">
        <f t="shared" si="73"/>
        <v>0</v>
      </c>
      <c r="N275" s="192">
        <f t="shared" si="73"/>
        <v>0</v>
      </c>
      <c r="O275" s="192">
        <f t="shared" si="73"/>
        <v>0</v>
      </c>
      <c r="P275" s="192">
        <f t="shared" si="73"/>
        <v>0</v>
      </c>
      <c r="Q275" s="192"/>
      <c r="R275" s="292">
        <f>SUM(R276:R278)</f>
        <v>0</v>
      </c>
    </row>
    <row r="276" spans="2:18" ht="16.5" hidden="1">
      <c r="B276" s="76"/>
      <c r="C276" s="293" t="s">
        <v>117</v>
      </c>
      <c r="D276" s="294">
        <v>0</v>
      </c>
      <c r="E276" s="299"/>
      <c r="F276" s="267">
        <v>0</v>
      </c>
      <c r="G276" s="267">
        <v>0</v>
      </c>
      <c r="H276" s="267"/>
      <c r="I276" s="267"/>
      <c r="J276" s="267"/>
      <c r="K276" s="267"/>
      <c r="L276" s="267"/>
      <c r="M276" s="267"/>
      <c r="N276" s="267"/>
      <c r="O276" s="267"/>
      <c r="P276" s="267"/>
      <c r="Q276" s="267"/>
      <c r="R276" s="295">
        <f>SUM(D276:P276)</f>
        <v>0</v>
      </c>
    </row>
    <row r="277" spans="2:18" ht="15.75" hidden="1">
      <c r="B277" s="76"/>
      <c r="C277" s="293" t="s">
        <v>118</v>
      </c>
      <c r="D277" s="294"/>
      <c r="E277" s="267"/>
      <c r="F277" s="267">
        <v>0</v>
      </c>
      <c r="G277" s="267">
        <v>0</v>
      </c>
      <c r="H277" s="267"/>
      <c r="I277" s="267"/>
      <c r="J277" s="267"/>
      <c r="K277" s="267"/>
      <c r="L277" s="267"/>
      <c r="M277" s="267"/>
      <c r="N277" s="267"/>
      <c r="O277" s="267"/>
      <c r="P277" s="267"/>
      <c r="Q277" s="267"/>
      <c r="R277" s="295">
        <f>SUM(D277:P277)</f>
        <v>0</v>
      </c>
    </row>
    <row r="278" spans="2:18" ht="15.75" hidden="1">
      <c r="B278" s="76"/>
      <c r="C278" s="293" t="s">
        <v>231</v>
      </c>
      <c r="D278" s="294">
        <v>0</v>
      </c>
      <c r="E278" s="267"/>
      <c r="F278" s="267">
        <v>0</v>
      </c>
      <c r="G278" s="267">
        <v>0</v>
      </c>
      <c r="H278" s="267"/>
      <c r="I278" s="267"/>
      <c r="J278" s="267"/>
      <c r="K278" s="267"/>
      <c r="L278" s="267"/>
      <c r="M278" s="267"/>
      <c r="N278" s="267"/>
      <c r="O278" s="267"/>
      <c r="P278" s="267"/>
      <c r="Q278" s="267"/>
      <c r="R278" s="295">
        <f>SUM(D278:P278)</f>
        <v>0</v>
      </c>
    </row>
    <row r="279" spans="2:18" ht="15.75" hidden="1">
      <c r="B279" s="1015"/>
      <c r="C279" s="293"/>
      <c r="D279" s="294"/>
      <c r="E279" s="267"/>
      <c r="F279" s="267"/>
      <c r="G279" s="267"/>
      <c r="H279" s="267"/>
      <c r="I279" s="267"/>
      <c r="J279" s="267"/>
      <c r="K279" s="267"/>
      <c r="L279" s="267"/>
      <c r="M279" s="267"/>
      <c r="N279" s="267"/>
      <c r="O279" s="267"/>
      <c r="P279" s="267"/>
      <c r="Q279" s="267"/>
      <c r="R279" s="295"/>
    </row>
    <row r="280" spans="2:18" ht="15.75" hidden="1">
      <c r="B280" s="1015"/>
      <c r="C280" s="290" t="s">
        <v>244</v>
      </c>
      <c r="D280" s="291">
        <f>SUM(D281:D283)</f>
        <v>0</v>
      </c>
      <c r="E280" s="192"/>
      <c r="F280" s="192">
        <f aca="true" t="shared" si="74" ref="F280:P280">SUM(F281:F283)</f>
        <v>0</v>
      </c>
      <c r="G280" s="192">
        <f t="shared" si="74"/>
        <v>0</v>
      </c>
      <c r="H280" s="192">
        <f t="shared" si="74"/>
        <v>0</v>
      </c>
      <c r="I280" s="192">
        <f t="shared" si="74"/>
        <v>0</v>
      </c>
      <c r="J280" s="192">
        <f t="shared" si="74"/>
        <v>0</v>
      </c>
      <c r="K280" s="192">
        <f t="shared" si="74"/>
        <v>0</v>
      </c>
      <c r="L280" s="192">
        <f t="shared" si="74"/>
        <v>0</v>
      </c>
      <c r="M280" s="192">
        <f t="shared" si="74"/>
        <v>0</v>
      </c>
      <c r="N280" s="192">
        <f t="shared" si="74"/>
        <v>0</v>
      </c>
      <c r="O280" s="192">
        <f t="shared" si="74"/>
        <v>0</v>
      </c>
      <c r="P280" s="192">
        <f t="shared" si="74"/>
        <v>0</v>
      </c>
      <c r="Q280" s="192"/>
      <c r="R280" s="292">
        <f>SUM(R281:R283)</f>
        <v>0</v>
      </c>
    </row>
    <row r="281" spans="2:18" ht="16.5" hidden="1">
      <c r="B281" s="76"/>
      <c r="C281" s="293" t="s">
        <v>117</v>
      </c>
      <c r="D281" s="294">
        <v>0</v>
      </c>
      <c r="E281" s="299"/>
      <c r="F281" s="267">
        <v>0</v>
      </c>
      <c r="G281" s="267">
        <v>0</v>
      </c>
      <c r="H281" s="267"/>
      <c r="I281" s="267"/>
      <c r="J281" s="267"/>
      <c r="K281" s="267"/>
      <c r="L281" s="267"/>
      <c r="M281" s="267"/>
      <c r="N281" s="267"/>
      <c r="O281" s="267"/>
      <c r="P281" s="267"/>
      <c r="Q281" s="267"/>
      <c r="R281" s="295">
        <f>SUM(D281:P281)</f>
        <v>0</v>
      </c>
    </row>
    <row r="282" spans="2:18" ht="15.75" hidden="1">
      <c r="B282" s="76"/>
      <c r="C282" s="293" t="s">
        <v>118</v>
      </c>
      <c r="D282" s="294">
        <v>0</v>
      </c>
      <c r="E282" s="267"/>
      <c r="F282" s="267">
        <v>0</v>
      </c>
      <c r="G282" s="267">
        <v>0</v>
      </c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95">
        <f>SUM(D282:P282)</f>
        <v>0</v>
      </c>
    </row>
    <row r="283" spans="2:18" ht="15.75" hidden="1">
      <c r="B283" s="76"/>
      <c r="C283" s="293" t="s">
        <v>231</v>
      </c>
      <c r="D283" s="294">
        <v>0</v>
      </c>
      <c r="E283" s="267"/>
      <c r="F283" s="267">
        <v>0</v>
      </c>
      <c r="G283" s="267">
        <v>0</v>
      </c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95">
        <f>SUM(D283:P283)</f>
        <v>0</v>
      </c>
    </row>
    <row r="284" spans="2:18" ht="15.75" hidden="1">
      <c r="B284" s="76"/>
      <c r="C284" s="293"/>
      <c r="D284" s="294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95"/>
    </row>
    <row r="285" spans="2:18" ht="15.75" hidden="1">
      <c r="B285" s="76"/>
      <c r="C285" s="290" t="s">
        <v>245</v>
      </c>
      <c r="D285" s="291">
        <f>SUM(D286:D288)</f>
        <v>0</v>
      </c>
      <c r="E285" s="192"/>
      <c r="F285" s="192">
        <f aca="true" t="shared" si="75" ref="F285:P285">SUM(F286:F288)</f>
        <v>0</v>
      </c>
      <c r="G285" s="192">
        <f t="shared" si="75"/>
        <v>0</v>
      </c>
      <c r="H285" s="192">
        <f t="shared" si="75"/>
        <v>0</v>
      </c>
      <c r="I285" s="192">
        <f t="shared" si="75"/>
        <v>0</v>
      </c>
      <c r="J285" s="192">
        <f t="shared" si="75"/>
        <v>0</v>
      </c>
      <c r="K285" s="192">
        <f t="shared" si="75"/>
        <v>0</v>
      </c>
      <c r="L285" s="192">
        <f t="shared" si="75"/>
        <v>0</v>
      </c>
      <c r="M285" s="192">
        <f t="shared" si="75"/>
        <v>0</v>
      </c>
      <c r="N285" s="192">
        <f t="shared" si="75"/>
        <v>0</v>
      </c>
      <c r="O285" s="192">
        <f t="shared" si="75"/>
        <v>0</v>
      </c>
      <c r="P285" s="192">
        <f t="shared" si="75"/>
        <v>0</v>
      </c>
      <c r="Q285" s="192"/>
      <c r="R285" s="292">
        <f>SUM(R286:R288)</f>
        <v>0</v>
      </c>
    </row>
    <row r="286" spans="2:18" ht="16.5" hidden="1">
      <c r="B286" s="76"/>
      <c r="C286" s="293" t="s">
        <v>117</v>
      </c>
      <c r="D286" s="294">
        <v>0</v>
      </c>
      <c r="E286" s="299"/>
      <c r="F286" s="267">
        <v>0</v>
      </c>
      <c r="G286" s="267">
        <v>0</v>
      </c>
      <c r="H286" s="267"/>
      <c r="I286" s="267"/>
      <c r="J286" s="267"/>
      <c r="K286" s="267"/>
      <c r="L286" s="267"/>
      <c r="M286" s="267"/>
      <c r="N286" s="267"/>
      <c r="O286" s="267"/>
      <c r="P286" s="267"/>
      <c r="Q286" s="267"/>
      <c r="R286" s="295">
        <f>SUM(D286:P286)</f>
        <v>0</v>
      </c>
    </row>
    <row r="287" spans="2:18" ht="15.75" hidden="1">
      <c r="B287" s="76"/>
      <c r="C287" s="293" t="s">
        <v>118</v>
      </c>
      <c r="D287" s="294">
        <v>0</v>
      </c>
      <c r="E287" s="267"/>
      <c r="F287" s="267">
        <v>0</v>
      </c>
      <c r="G287" s="267">
        <v>0</v>
      </c>
      <c r="H287" s="267"/>
      <c r="I287" s="267"/>
      <c r="J287" s="267"/>
      <c r="K287" s="267"/>
      <c r="L287" s="267"/>
      <c r="M287" s="267"/>
      <c r="N287" s="267"/>
      <c r="O287" s="267"/>
      <c r="P287" s="267"/>
      <c r="Q287" s="267"/>
      <c r="R287" s="295">
        <f>SUM(D287:P287)</f>
        <v>0</v>
      </c>
    </row>
    <row r="288" spans="2:18" ht="15.75" hidden="1">
      <c r="B288" s="76"/>
      <c r="C288" s="293" t="s">
        <v>231</v>
      </c>
      <c r="D288" s="294">
        <v>0</v>
      </c>
      <c r="E288" s="267"/>
      <c r="F288" s="267">
        <v>0</v>
      </c>
      <c r="G288" s="267">
        <v>0</v>
      </c>
      <c r="H288" s="267"/>
      <c r="I288" s="267"/>
      <c r="J288" s="267"/>
      <c r="K288" s="267"/>
      <c r="L288" s="267"/>
      <c r="M288" s="267"/>
      <c r="N288" s="267"/>
      <c r="O288" s="267"/>
      <c r="P288" s="267"/>
      <c r="Q288" s="267"/>
      <c r="R288" s="295">
        <f>SUM(D288:P288)</f>
        <v>0</v>
      </c>
    </row>
    <row r="289" spans="2:18" ht="15.75" hidden="1">
      <c r="B289" s="76"/>
      <c r="C289" s="293"/>
      <c r="D289" s="294"/>
      <c r="E289" s="267"/>
      <c r="F289" s="267"/>
      <c r="G289" s="267"/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95"/>
    </row>
    <row r="290" spans="2:18" ht="15.75" hidden="1">
      <c r="B290" s="76"/>
      <c r="C290" s="290" t="s">
        <v>246</v>
      </c>
      <c r="D290" s="291">
        <f>SUM(D291:D293)</f>
        <v>0</v>
      </c>
      <c r="E290" s="192"/>
      <c r="F290" s="192">
        <f aca="true" t="shared" si="76" ref="F290:P290">SUM(F291:F293)</f>
        <v>0</v>
      </c>
      <c r="G290" s="192">
        <f t="shared" si="76"/>
        <v>0</v>
      </c>
      <c r="H290" s="192">
        <f t="shared" si="76"/>
        <v>0</v>
      </c>
      <c r="I290" s="192">
        <f t="shared" si="76"/>
        <v>0</v>
      </c>
      <c r="J290" s="192">
        <f t="shared" si="76"/>
        <v>0</v>
      </c>
      <c r="K290" s="192">
        <f t="shared" si="76"/>
        <v>0</v>
      </c>
      <c r="L290" s="192">
        <f t="shared" si="76"/>
        <v>0</v>
      </c>
      <c r="M290" s="192">
        <f t="shared" si="76"/>
        <v>0</v>
      </c>
      <c r="N290" s="192">
        <f t="shared" si="76"/>
        <v>0</v>
      </c>
      <c r="O290" s="192">
        <f t="shared" si="76"/>
        <v>0</v>
      </c>
      <c r="P290" s="192">
        <f t="shared" si="76"/>
        <v>0</v>
      </c>
      <c r="Q290" s="192"/>
      <c r="R290" s="292">
        <f>SUM(R291:R293)</f>
        <v>0</v>
      </c>
    </row>
    <row r="291" spans="2:18" ht="16.5" hidden="1">
      <c r="B291" s="76"/>
      <c r="C291" s="293" t="s">
        <v>117</v>
      </c>
      <c r="D291" s="294">
        <v>0</v>
      </c>
      <c r="E291" s="299"/>
      <c r="F291" s="267">
        <v>0</v>
      </c>
      <c r="G291" s="267">
        <v>0</v>
      </c>
      <c r="H291" s="267"/>
      <c r="I291" s="267"/>
      <c r="J291" s="267"/>
      <c r="K291" s="267"/>
      <c r="L291" s="267"/>
      <c r="M291" s="267"/>
      <c r="N291" s="267"/>
      <c r="O291" s="267"/>
      <c r="P291" s="267"/>
      <c r="Q291" s="267"/>
      <c r="R291" s="295">
        <f>SUM(D291:P291)</f>
        <v>0</v>
      </c>
    </row>
    <row r="292" spans="2:18" ht="15.75" hidden="1">
      <c r="B292" s="76"/>
      <c r="C292" s="293" t="s">
        <v>118</v>
      </c>
      <c r="D292" s="294">
        <v>0</v>
      </c>
      <c r="E292" s="267"/>
      <c r="F292" s="267">
        <v>0</v>
      </c>
      <c r="G292" s="267">
        <v>0</v>
      </c>
      <c r="H292" s="267"/>
      <c r="I292" s="267"/>
      <c r="J292" s="267"/>
      <c r="K292" s="267"/>
      <c r="L292" s="267"/>
      <c r="M292" s="267"/>
      <c r="N292" s="267"/>
      <c r="O292" s="267"/>
      <c r="P292" s="267"/>
      <c r="Q292" s="267"/>
      <c r="R292" s="295">
        <f>SUM(D292:P292)</f>
        <v>0</v>
      </c>
    </row>
    <row r="293" spans="2:18" ht="15.75" hidden="1">
      <c r="B293" s="76"/>
      <c r="C293" s="293" t="s">
        <v>231</v>
      </c>
      <c r="D293" s="294">
        <v>0</v>
      </c>
      <c r="E293" s="267"/>
      <c r="F293" s="267">
        <v>0</v>
      </c>
      <c r="G293" s="267">
        <v>0</v>
      </c>
      <c r="H293" s="267"/>
      <c r="I293" s="267"/>
      <c r="J293" s="267"/>
      <c r="K293" s="267"/>
      <c r="L293" s="267"/>
      <c r="M293" s="267"/>
      <c r="N293" s="267"/>
      <c r="O293" s="267"/>
      <c r="P293" s="267"/>
      <c r="Q293" s="267"/>
      <c r="R293" s="295">
        <f>SUM(D293:P293)</f>
        <v>0</v>
      </c>
    </row>
    <row r="294" spans="2:18" ht="15.75" hidden="1">
      <c r="B294" s="76"/>
      <c r="C294" s="293"/>
      <c r="D294" s="294"/>
      <c r="E294" s="267"/>
      <c r="F294" s="267"/>
      <c r="G294" s="267"/>
      <c r="H294" s="267"/>
      <c r="I294" s="267"/>
      <c r="J294" s="267"/>
      <c r="K294" s="267"/>
      <c r="L294" s="267"/>
      <c r="M294" s="267"/>
      <c r="N294" s="267"/>
      <c r="O294" s="267"/>
      <c r="P294" s="267"/>
      <c r="Q294" s="267"/>
      <c r="R294" s="295"/>
    </row>
    <row r="295" spans="2:18" ht="15.75" hidden="1">
      <c r="B295" s="76"/>
      <c r="C295" s="290" t="s">
        <v>247</v>
      </c>
      <c r="D295" s="291">
        <f>SUM(D296:D298)</f>
        <v>0</v>
      </c>
      <c r="E295" s="192"/>
      <c r="F295" s="192">
        <f aca="true" t="shared" si="77" ref="F295:P295">SUM(F296:F298)</f>
        <v>0</v>
      </c>
      <c r="G295" s="192">
        <f t="shared" si="77"/>
        <v>0</v>
      </c>
      <c r="H295" s="192">
        <f t="shared" si="77"/>
        <v>0</v>
      </c>
      <c r="I295" s="192">
        <f t="shared" si="77"/>
        <v>0</v>
      </c>
      <c r="J295" s="192">
        <f t="shared" si="77"/>
        <v>0</v>
      </c>
      <c r="K295" s="192">
        <f t="shared" si="77"/>
        <v>0</v>
      </c>
      <c r="L295" s="192">
        <f t="shared" si="77"/>
        <v>0</v>
      </c>
      <c r="M295" s="192">
        <f t="shared" si="77"/>
        <v>0</v>
      </c>
      <c r="N295" s="192">
        <f t="shared" si="77"/>
        <v>0</v>
      </c>
      <c r="O295" s="192">
        <f t="shared" si="77"/>
        <v>0</v>
      </c>
      <c r="P295" s="192">
        <f t="shared" si="77"/>
        <v>0</v>
      </c>
      <c r="Q295" s="192"/>
      <c r="R295" s="292">
        <f>SUM(R296:R298)</f>
        <v>0</v>
      </c>
    </row>
    <row r="296" spans="2:18" ht="16.5" hidden="1">
      <c r="B296" s="76"/>
      <c r="C296" s="293" t="s">
        <v>117</v>
      </c>
      <c r="D296" s="294">
        <v>0</v>
      </c>
      <c r="E296" s="299"/>
      <c r="F296" s="267"/>
      <c r="G296" s="267">
        <v>0</v>
      </c>
      <c r="H296" s="267"/>
      <c r="I296" s="267"/>
      <c r="J296" s="267"/>
      <c r="K296" s="267"/>
      <c r="L296" s="267"/>
      <c r="M296" s="267"/>
      <c r="N296" s="267"/>
      <c r="O296" s="267"/>
      <c r="P296" s="267"/>
      <c r="Q296" s="267"/>
      <c r="R296" s="295">
        <f>SUM(D296:P296)</f>
        <v>0</v>
      </c>
    </row>
    <row r="297" spans="2:18" ht="15.75" hidden="1">
      <c r="B297" s="76"/>
      <c r="C297" s="293" t="s">
        <v>118</v>
      </c>
      <c r="D297" s="294">
        <v>0</v>
      </c>
      <c r="E297" s="267"/>
      <c r="F297" s="267"/>
      <c r="G297" s="267">
        <v>0</v>
      </c>
      <c r="H297" s="267"/>
      <c r="I297" s="267"/>
      <c r="J297" s="267"/>
      <c r="K297" s="267"/>
      <c r="L297" s="267"/>
      <c r="M297" s="267"/>
      <c r="N297" s="267"/>
      <c r="O297" s="267"/>
      <c r="P297" s="267"/>
      <c r="Q297" s="267"/>
      <c r="R297" s="295">
        <f>SUM(D297:P297)</f>
        <v>0</v>
      </c>
    </row>
    <row r="298" spans="2:18" ht="15.75" hidden="1">
      <c r="B298" s="76"/>
      <c r="C298" s="293" t="s">
        <v>231</v>
      </c>
      <c r="D298" s="294">
        <v>0</v>
      </c>
      <c r="E298" s="267"/>
      <c r="F298" s="267">
        <v>0</v>
      </c>
      <c r="G298" s="267">
        <v>0</v>
      </c>
      <c r="H298" s="267"/>
      <c r="I298" s="267"/>
      <c r="J298" s="267"/>
      <c r="K298" s="267"/>
      <c r="L298" s="267"/>
      <c r="M298" s="267"/>
      <c r="N298" s="267"/>
      <c r="O298" s="267"/>
      <c r="P298" s="267"/>
      <c r="Q298" s="267"/>
      <c r="R298" s="295">
        <f>SUM(D298:P298)</f>
        <v>0</v>
      </c>
    </row>
    <row r="299" spans="2:18" ht="15.75" hidden="1">
      <c r="B299" s="76"/>
      <c r="C299" s="293"/>
      <c r="D299" s="294"/>
      <c r="E299" s="267"/>
      <c r="F299" s="267"/>
      <c r="G299" s="267"/>
      <c r="H299" s="267"/>
      <c r="I299" s="267"/>
      <c r="J299" s="267"/>
      <c r="K299" s="267"/>
      <c r="L299" s="267"/>
      <c r="M299" s="267"/>
      <c r="N299" s="267"/>
      <c r="O299" s="267"/>
      <c r="P299" s="267"/>
      <c r="Q299" s="267"/>
      <c r="R299" s="295"/>
    </row>
    <row r="300" spans="2:18" ht="15.75" hidden="1">
      <c r="B300" s="76"/>
      <c r="C300" s="290" t="s">
        <v>248</v>
      </c>
      <c r="D300" s="291">
        <f>SUM(D301:D303)</f>
        <v>0</v>
      </c>
      <c r="E300" s="192"/>
      <c r="F300" s="192">
        <f aca="true" t="shared" si="78" ref="F300:P300">SUM(F301:F303)</f>
        <v>0</v>
      </c>
      <c r="G300" s="192">
        <f t="shared" si="78"/>
        <v>0</v>
      </c>
      <c r="H300" s="192">
        <f t="shared" si="78"/>
        <v>0</v>
      </c>
      <c r="I300" s="192">
        <f t="shared" si="78"/>
        <v>0</v>
      </c>
      <c r="J300" s="192">
        <f t="shared" si="78"/>
        <v>0</v>
      </c>
      <c r="K300" s="192">
        <f t="shared" si="78"/>
        <v>0</v>
      </c>
      <c r="L300" s="192">
        <f t="shared" si="78"/>
        <v>0</v>
      </c>
      <c r="M300" s="192">
        <f t="shared" si="78"/>
        <v>0</v>
      </c>
      <c r="N300" s="192">
        <f t="shared" si="78"/>
        <v>0</v>
      </c>
      <c r="O300" s="192">
        <f t="shared" si="78"/>
        <v>0</v>
      </c>
      <c r="P300" s="192">
        <f t="shared" si="78"/>
        <v>0</v>
      </c>
      <c r="Q300" s="192"/>
      <c r="R300" s="292">
        <f>SUM(R301:R303)</f>
        <v>0</v>
      </c>
    </row>
    <row r="301" spans="2:18" ht="16.5" hidden="1">
      <c r="B301" s="76"/>
      <c r="C301" s="293" t="s">
        <v>117</v>
      </c>
      <c r="D301" s="294">
        <v>0</v>
      </c>
      <c r="E301" s="299"/>
      <c r="F301" s="267">
        <v>0</v>
      </c>
      <c r="G301" s="267">
        <v>0</v>
      </c>
      <c r="H301" s="267"/>
      <c r="I301" s="267"/>
      <c r="J301" s="267"/>
      <c r="K301" s="267"/>
      <c r="L301" s="267"/>
      <c r="M301" s="267"/>
      <c r="N301" s="267"/>
      <c r="O301" s="267"/>
      <c r="P301" s="267"/>
      <c r="Q301" s="267"/>
      <c r="R301" s="295">
        <f>SUM(D301:P301)</f>
        <v>0</v>
      </c>
    </row>
    <row r="302" spans="2:18" ht="15.75" hidden="1">
      <c r="B302" s="1015">
        <v>53</v>
      </c>
      <c r="C302" s="293" t="s">
        <v>118</v>
      </c>
      <c r="D302" s="294"/>
      <c r="E302" s="267"/>
      <c r="F302" s="267">
        <v>0</v>
      </c>
      <c r="G302" s="267">
        <v>0</v>
      </c>
      <c r="H302" s="267"/>
      <c r="I302" s="267"/>
      <c r="J302" s="267"/>
      <c r="K302" s="267"/>
      <c r="L302" s="267"/>
      <c r="M302" s="267"/>
      <c r="N302" s="267"/>
      <c r="O302" s="267"/>
      <c r="P302" s="267"/>
      <c r="Q302" s="267"/>
      <c r="R302" s="295">
        <f>SUM(D302:P302)</f>
        <v>0</v>
      </c>
    </row>
    <row r="303" spans="2:18" ht="15.75" hidden="1">
      <c r="B303" s="1015"/>
      <c r="C303" s="293" t="s">
        <v>231</v>
      </c>
      <c r="D303" s="294">
        <v>0</v>
      </c>
      <c r="E303" s="267"/>
      <c r="F303" s="267">
        <v>0</v>
      </c>
      <c r="G303" s="267">
        <v>0</v>
      </c>
      <c r="H303" s="267"/>
      <c r="I303" s="267"/>
      <c r="J303" s="267"/>
      <c r="K303" s="267"/>
      <c r="L303" s="267"/>
      <c r="M303" s="267"/>
      <c r="N303" s="267"/>
      <c r="O303" s="267"/>
      <c r="P303" s="267"/>
      <c r="Q303" s="267"/>
      <c r="R303" s="295">
        <f>SUM(D303:P303)</f>
        <v>0</v>
      </c>
    </row>
    <row r="304" spans="2:18" ht="15.75" hidden="1">
      <c r="B304" s="76"/>
      <c r="C304" s="293"/>
      <c r="D304" s="294"/>
      <c r="E304" s="267"/>
      <c r="F304" s="267"/>
      <c r="G304" s="267"/>
      <c r="H304" s="267"/>
      <c r="I304" s="267"/>
      <c r="J304" s="267"/>
      <c r="K304" s="267"/>
      <c r="L304" s="267"/>
      <c r="M304" s="267"/>
      <c r="N304" s="267"/>
      <c r="O304" s="267"/>
      <c r="P304" s="267"/>
      <c r="Q304" s="267"/>
      <c r="R304" s="295"/>
    </row>
    <row r="305" spans="2:18" ht="15.75" hidden="1">
      <c r="B305" s="76"/>
      <c r="C305" s="290" t="s">
        <v>249</v>
      </c>
      <c r="D305" s="291">
        <f>SUM(D306:D308)</f>
        <v>0</v>
      </c>
      <c r="E305" s="192"/>
      <c r="F305" s="192">
        <f aca="true" t="shared" si="79" ref="F305:P305">SUM(F306:F308)</f>
        <v>0</v>
      </c>
      <c r="G305" s="192">
        <f t="shared" si="79"/>
        <v>0</v>
      </c>
      <c r="H305" s="192">
        <f t="shared" si="79"/>
        <v>0</v>
      </c>
      <c r="I305" s="192">
        <f t="shared" si="79"/>
        <v>0</v>
      </c>
      <c r="J305" s="192">
        <f t="shared" si="79"/>
        <v>0</v>
      </c>
      <c r="K305" s="192">
        <f t="shared" si="79"/>
        <v>0</v>
      </c>
      <c r="L305" s="192">
        <f t="shared" si="79"/>
        <v>0</v>
      </c>
      <c r="M305" s="192">
        <f t="shared" si="79"/>
        <v>0</v>
      </c>
      <c r="N305" s="192">
        <f t="shared" si="79"/>
        <v>0</v>
      </c>
      <c r="O305" s="192">
        <f t="shared" si="79"/>
        <v>0</v>
      </c>
      <c r="P305" s="192">
        <f t="shared" si="79"/>
        <v>0</v>
      </c>
      <c r="Q305" s="192"/>
      <c r="R305" s="292">
        <f>SUM(R306:R308)</f>
        <v>0</v>
      </c>
    </row>
    <row r="306" spans="2:18" ht="16.5" hidden="1">
      <c r="B306" s="76"/>
      <c r="C306" s="293" t="s">
        <v>117</v>
      </c>
      <c r="D306" s="294">
        <v>0</v>
      </c>
      <c r="E306" s="299"/>
      <c r="F306" s="267">
        <v>0</v>
      </c>
      <c r="G306" s="267">
        <v>0</v>
      </c>
      <c r="H306" s="267"/>
      <c r="I306" s="267"/>
      <c r="J306" s="267"/>
      <c r="K306" s="267"/>
      <c r="L306" s="267"/>
      <c r="M306" s="267"/>
      <c r="N306" s="267"/>
      <c r="O306" s="267"/>
      <c r="P306" s="267"/>
      <c r="Q306" s="267"/>
      <c r="R306" s="295">
        <f>SUM(D306:P306)</f>
        <v>0</v>
      </c>
    </row>
    <row r="307" spans="2:18" ht="15.75" hidden="1">
      <c r="B307" s="76"/>
      <c r="C307" s="293" t="s">
        <v>118</v>
      </c>
      <c r="D307" s="294">
        <v>0</v>
      </c>
      <c r="E307" s="267"/>
      <c r="F307" s="267"/>
      <c r="G307" s="267">
        <v>0</v>
      </c>
      <c r="H307" s="267"/>
      <c r="I307" s="267"/>
      <c r="J307" s="267"/>
      <c r="K307" s="267"/>
      <c r="L307" s="267"/>
      <c r="M307" s="267"/>
      <c r="N307" s="267"/>
      <c r="O307" s="267"/>
      <c r="P307" s="267"/>
      <c r="Q307" s="267"/>
      <c r="R307" s="295">
        <f>SUM(D307:P307)</f>
        <v>0</v>
      </c>
    </row>
    <row r="308" spans="2:18" ht="15.75" hidden="1">
      <c r="B308" s="76"/>
      <c r="C308" s="293" t="s">
        <v>231</v>
      </c>
      <c r="D308" s="294">
        <v>0</v>
      </c>
      <c r="E308" s="267"/>
      <c r="F308" s="267">
        <v>0</v>
      </c>
      <c r="G308" s="267">
        <v>0</v>
      </c>
      <c r="H308" s="267"/>
      <c r="I308" s="267"/>
      <c r="J308" s="267"/>
      <c r="K308" s="267"/>
      <c r="L308" s="267"/>
      <c r="M308" s="267"/>
      <c r="N308" s="267"/>
      <c r="O308" s="267"/>
      <c r="P308" s="267"/>
      <c r="Q308" s="267"/>
      <c r="R308" s="295">
        <f>SUM(D308:P308)</f>
        <v>0</v>
      </c>
    </row>
    <row r="309" spans="2:18" ht="15.75" hidden="1">
      <c r="B309" s="76"/>
      <c r="C309" s="293"/>
      <c r="D309" s="294"/>
      <c r="E309" s="267"/>
      <c r="F309" s="267"/>
      <c r="G309" s="267"/>
      <c r="H309" s="267"/>
      <c r="I309" s="267"/>
      <c r="J309" s="267"/>
      <c r="K309" s="267"/>
      <c r="L309" s="267"/>
      <c r="M309" s="267"/>
      <c r="N309" s="267"/>
      <c r="O309" s="267"/>
      <c r="P309" s="267"/>
      <c r="Q309" s="267"/>
      <c r="R309" s="295"/>
    </row>
    <row r="310" spans="2:18" ht="15.75" hidden="1">
      <c r="B310" s="76"/>
      <c r="C310" s="290" t="s">
        <v>250</v>
      </c>
      <c r="D310" s="291">
        <f>SUM(D311:D313)</f>
        <v>0</v>
      </c>
      <c r="E310" s="192"/>
      <c r="F310" s="192">
        <f aca="true" t="shared" si="80" ref="F310:P310">SUM(F311:F313)</f>
        <v>0</v>
      </c>
      <c r="G310" s="192">
        <f t="shared" si="80"/>
        <v>0</v>
      </c>
      <c r="H310" s="192">
        <f t="shared" si="80"/>
        <v>0</v>
      </c>
      <c r="I310" s="192">
        <f t="shared" si="80"/>
        <v>0</v>
      </c>
      <c r="J310" s="192">
        <f t="shared" si="80"/>
        <v>0</v>
      </c>
      <c r="K310" s="192">
        <f t="shared" si="80"/>
        <v>0</v>
      </c>
      <c r="L310" s="192">
        <f t="shared" si="80"/>
        <v>0</v>
      </c>
      <c r="M310" s="192">
        <f t="shared" si="80"/>
        <v>0</v>
      </c>
      <c r="N310" s="192">
        <f t="shared" si="80"/>
        <v>0</v>
      </c>
      <c r="O310" s="192">
        <f t="shared" si="80"/>
        <v>0</v>
      </c>
      <c r="P310" s="192">
        <f t="shared" si="80"/>
        <v>0</v>
      </c>
      <c r="Q310" s="192"/>
      <c r="R310" s="292">
        <f>SUM(R311:R313)</f>
        <v>0</v>
      </c>
    </row>
    <row r="311" spans="2:18" ht="16.5" hidden="1">
      <c r="B311" s="76"/>
      <c r="C311" s="293" t="s">
        <v>117</v>
      </c>
      <c r="D311" s="294">
        <v>0</v>
      </c>
      <c r="E311" s="299"/>
      <c r="F311" s="267">
        <v>0</v>
      </c>
      <c r="G311" s="267">
        <v>0</v>
      </c>
      <c r="H311" s="267"/>
      <c r="I311" s="267"/>
      <c r="J311" s="267"/>
      <c r="K311" s="267"/>
      <c r="L311" s="267"/>
      <c r="M311" s="267"/>
      <c r="N311" s="267"/>
      <c r="O311" s="267"/>
      <c r="P311" s="267"/>
      <c r="Q311" s="267"/>
      <c r="R311" s="295">
        <f>SUM(D311:P311)</f>
        <v>0</v>
      </c>
    </row>
    <row r="312" spans="2:18" ht="15.75" hidden="1">
      <c r="B312" s="76"/>
      <c r="C312" s="293" t="s">
        <v>118</v>
      </c>
      <c r="D312" s="294">
        <v>0</v>
      </c>
      <c r="E312" s="267"/>
      <c r="F312" s="267">
        <v>0</v>
      </c>
      <c r="G312" s="267">
        <v>0</v>
      </c>
      <c r="H312" s="267"/>
      <c r="I312" s="267"/>
      <c r="J312" s="267"/>
      <c r="K312" s="267"/>
      <c r="L312" s="267"/>
      <c r="M312" s="267"/>
      <c r="N312" s="267"/>
      <c r="O312" s="267"/>
      <c r="P312" s="267"/>
      <c r="Q312" s="267"/>
      <c r="R312" s="295">
        <f>SUM(D312:P312)</f>
        <v>0</v>
      </c>
    </row>
    <row r="313" spans="2:18" ht="15.75" hidden="1">
      <c r="B313" s="76"/>
      <c r="C313" s="293" t="s">
        <v>231</v>
      </c>
      <c r="D313" s="294">
        <v>0</v>
      </c>
      <c r="E313" s="267"/>
      <c r="F313" s="267">
        <v>0</v>
      </c>
      <c r="G313" s="267">
        <v>0</v>
      </c>
      <c r="H313" s="267"/>
      <c r="I313" s="267"/>
      <c r="J313" s="267"/>
      <c r="K313" s="267"/>
      <c r="L313" s="267"/>
      <c r="M313" s="267"/>
      <c r="N313" s="267"/>
      <c r="O313" s="267"/>
      <c r="P313" s="267"/>
      <c r="Q313" s="267"/>
      <c r="R313" s="295">
        <f>SUM(D313:P313)</f>
        <v>0</v>
      </c>
    </row>
    <row r="314" spans="2:18" ht="15.75" hidden="1">
      <c r="B314" s="76"/>
      <c r="C314" s="293"/>
      <c r="D314" s="294"/>
      <c r="E314" s="267"/>
      <c r="F314" s="267"/>
      <c r="G314" s="267"/>
      <c r="H314" s="267"/>
      <c r="I314" s="267"/>
      <c r="J314" s="267"/>
      <c r="K314" s="267"/>
      <c r="L314" s="267"/>
      <c r="M314" s="267"/>
      <c r="N314" s="267"/>
      <c r="O314" s="267"/>
      <c r="P314" s="267"/>
      <c r="Q314" s="267"/>
      <c r="R314" s="295"/>
    </row>
    <row r="315" spans="2:18" ht="15.75" hidden="1">
      <c r="B315" s="76"/>
      <c r="C315" s="290" t="s">
        <v>251</v>
      </c>
      <c r="D315" s="291">
        <f>SUM(D316:D318)</f>
        <v>0</v>
      </c>
      <c r="E315" s="192"/>
      <c r="F315" s="192">
        <f aca="true" t="shared" si="81" ref="F315:P315">SUM(F316:F318)</f>
        <v>0</v>
      </c>
      <c r="G315" s="192">
        <f t="shared" si="81"/>
        <v>0</v>
      </c>
      <c r="H315" s="192">
        <f t="shared" si="81"/>
        <v>0</v>
      </c>
      <c r="I315" s="192">
        <f t="shared" si="81"/>
        <v>0</v>
      </c>
      <c r="J315" s="192">
        <f t="shared" si="81"/>
        <v>0</v>
      </c>
      <c r="K315" s="192">
        <f t="shared" si="81"/>
        <v>0</v>
      </c>
      <c r="L315" s="192">
        <f t="shared" si="81"/>
        <v>0</v>
      </c>
      <c r="M315" s="192">
        <f t="shared" si="81"/>
        <v>0</v>
      </c>
      <c r="N315" s="192">
        <f t="shared" si="81"/>
        <v>0</v>
      </c>
      <c r="O315" s="192">
        <f t="shared" si="81"/>
        <v>0</v>
      </c>
      <c r="P315" s="192">
        <f t="shared" si="81"/>
        <v>0</v>
      </c>
      <c r="Q315" s="192"/>
      <c r="R315" s="292">
        <f>SUM(R316:R318)</f>
        <v>0</v>
      </c>
    </row>
    <row r="316" spans="2:18" ht="16.5" hidden="1">
      <c r="B316" s="76"/>
      <c r="C316" s="293" t="s">
        <v>117</v>
      </c>
      <c r="D316" s="294">
        <v>0</v>
      </c>
      <c r="E316" s="299"/>
      <c r="F316" s="267">
        <v>0</v>
      </c>
      <c r="G316" s="267">
        <v>0</v>
      </c>
      <c r="H316" s="267"/>
      <c r="I316" s="267"/>
      <c r="J316" s="267"/>
      <c r="K316" s="267"/>
      <c r="L316" s="267"/>
      <c r="M316" s="267"/>
      <c r="N316" s="267"/>
      <c r="O316" s="267"/>
      <c r="P316" s="267"/>
      <c r="Q316" s="267"/>
      <c r="R316" s="295">
        <f>SUM(D316:P316)</f>
        <v>0</v>
      </c>
    </row>
    <row r="317" spans="2:18" ht="15.75" hidden="1">
      <c r="B317" s="76"/>
      <c r="C317" s="293" t="s">
        <v>118</v>
      </c>
      <c r="D317" s="294">
        <v>0</v>
      </c>
      <c r="E317" s="267"/>
      <c r="F317" s="267"/>
      <c r="G317" s="267">
        <v>0</v>
      </c>
      <c r="H317" s="267"/>
      <c r="I317" s="267"/>
      <c r="J317" s="267"/>
      <c r="K317" s="267"/>
      <c r="L317" s="267"/>
      <c r="M317" s="267"/>
      <c r="N317" s="267"/>
      <c r="O317" s="267"/>
      <c r="P317" s="267"/>
      <c r="Q317" s="267"/>
      <c r="R317" s="295">
        <f>SUM(D317:P317)</f>
        <v>0</v>
      </c>
    </row>
    <row r="318" spans="2:18" ht="15.75" hidden="1">
      <c r="B318" s="76"/>
      <c r="C318" s="293" t="s">
        <v>231</v>
      </c>
      <c r="D318" s="294">
        <v>0</v>
      </c>
      <c r="E318" s="267"/>
      <c r="F318" s="267">
        <v>0</v>
      </c>
      <c r="G318" s="267">
        <v>0</v>
      </c>
      <c r="H318" s="267"/>
      <c r="I318" s="267"/>
      <c r="J318" s="267"/>
      <c r="K318" s="267"/>
      <c r="L318" s="267"/>
      <c r="M318" s="267"/>
      <c r="N318" s="267"/>
      <c r="O318" s="267"/>
      <c r="P318" s="267"/>
      <c r="Q318" s="267"/>
      <c r="R318" s="295">
        <f>SUM(D318:P318)</f>
        <v>0</v>
      </c>
    </row>
    <row r="319" spans="2:18" ht="15.75" hidden="1">
      <c r="B319" s="76"/>
      <c r="C319" s="293"/>
      <c r="D319" s="294"/>
      <c r="E319" s="267"/>
      <c r="F319" s="267"/>
      <c r="G319" s="267"/>
      <c r="H319" s="267"/>
      <c r="I319" s="267"/>
      <c r="J319" s="267"/>
      <c r="K319" s="267"/>
      <c r="L319" s="267"/>
      <c r="M319" s="267"/>
      <c r="N319" s="267"/>
      <c r="O319" s="267"/>
      <c r="P319" s="267"/>
      <c r="Q319" s="267"/>
      <c r="R319" s="295"/>
    </row>
    <row r="320" spans="2:18" ht="15.75" hidden="1">
      <c r="B320" s="76"/>
      <c r="C320" s="290" t="s">
        <v>252</v>
      </c>
      <c r="D320" s="291">
        <f>SUM(D321:D323)</f>
        <v>0</v>
      </c>
      <c r="E320" s="192"/>
      <c r="F320" s="192">
        <f aca="true" t="shared" si="82" ref="F320:P320">SUM(F321:F323)</f>
        <v>0</v>
      </c>
      <c r="G320" s="192">
        <f t="shared" si="82"/>
        <v>0</v>
      </c>
      <c r="H320" s="192">
        <f t="shared" si="82"/>
        <v>0</v>
      </c>
      <c r="I320" s="192">
        <f t="shared" si="82"/>
        <v>0</v>
      </c>
      <c r="J320" s="192">
        <f t="shared" si="82"/>
        <v>0</v>
      </c>
      <c r="K320" s="192">
        <f t="shared" si="82"/>
        <v>0</v>
      </c>
      <c r="L320" s="192">
        <f t="shared" si="82"/>
        <v>0</v>
      </c>
      <c r="M320" s="192">
        <f t="shared" si="82"/>
        <v>0</v>
      </c>
      <c r="N320" s="192">
        <f t="shared" si="82"/>
        <v>0</v>
      </c>
      <c r="O320" s="192">
        <f t="shared" si="82"/>
        <v>0</v>
      </c>
      <c r="P320" s="192">
        <f t="shared" si="82"/>
        <v>0</v>
      </c>
      <c r="Q320" s="192"/>
      <c r="R320" s="292">
        <f>SUM(R321:R323)</f>
        <v>0</v>
      </c>
    </row>
    <row r="321" spans="2:18" ht="16.5" hidden="1">
      <c r="B321" s="76"/>
      <c r="C321" s="293" t="s">
        <v>117</v>
      </c>
      <c r="D321" s="294">
        <v>0</v>
      </c>
      <c r="E321" s="299"/>
      <c r="F321" s="267">
        <v>0</v>
      </c>
      <c r="G321" s="267">
        <v>0</v>
      </c>
      <c r="H321" s="267"/>
      <c r="I321" s="267"/>
      <c r="J321" s="267"/>
      <c r="K321" s="267"/>
      <c r="L321" s="267"/>
      <c r="M321" s="267"/>
      <c r="N321" s="267"/>
      <c r="O321" s="267"/>
      <c r="P321" s="267"/>
      <c r="Q321" s="267"/>
      <c r="R321" s="295">
        <f>SUM(D321:P321)</f>
        <v>0</v>
      </c>
    </row>
    <row r="322" spans="2:18" ht="15.75" hidden="1">
      <c r="B322" s="76"/>
      <c r="C322" s="293" t="s">
        <v>118</v>
      </c>
      <c r="D322" s="294">
        <v>0</v>
      </c>
      <c r="E322" s="267"/>
      <c r="F322" s="267"/>
      <c r="G322" s="267">
        <v>0</v>
      </c>
      <c r="H322" s="267"/>
      <c r="I322" s="267"/>
      <c r="J322" s="267"/>
      <c r="K322" s="267"/>
      <c r="L322" s="267"/>
      <c r="M322" s="267"/>
      <c r="N322" s="267"/>
      <c r="O322" s="267"/>
      <c r="P322" s="267"/>
      <c r="Q322" s="267"/>
      <c r="R322" s="295">
        <f>SUM(D322:P322)</f>
        <v>0</v>
      </c>
    </row>
    <row r="323" spans="2:18" ht="15.75" hidden="1">
      <c r="B323" s="76"/>
      <c r="C323" s="293" t="s">
        <v>231</v>
      </c>
      <c r="D323" s="294">
        <v>0</v>
      </c>
      <c r="E323" s="267"/>
      <c r="F323" s="267">
        <v>0</v>
      </c>
      <c r="G323" s="267">
        <v>0</v>
      </c>
      <c r="H323" s="267"/>
      <c r="I323" s="267"/>
      <c r="J323" s="267"/>
      <c r="K323" s="267"/>
      <c r="L323" s="267"/>
      <c r="M323" s="267"/>
      <c r="N323" s="267"/>
      <c r="O323" s="267"/>
      <c r="P323" s="267"/>
      <c r="Q323" s="267"/>
      <c r="R323" s="295">
        <f>SUM(D323:P323)</f>
        <v>0</v>
      </c>
    </row>
    <row r="324" spans="2:18" ht="15.75" hidden="1">
      <c r="B324" s="76"/>
      <c r="C324" s="293"/>
      <c r="D324" s="294"/>
      <c r="E324" s="267"/>
      <c r="F324" s="267"/>
      <c r="G324" s="267"/>
      <c r="H324" s="267"/>
      <c r="I324" s="267"/>
      <c r="J324" s="267"/>
      <c r="K324" s="267"/>
      <c r="L324" s="267"/>
      <c r="M324" s="267"/>
      <c r="N324" s="267"/>
      <c r="O324" s="267"/>
      <c r="P324" s="267"/>
      <c r="Q324" s="267"/>
      <c r="R324" s="295"/>
    </row>
    <row r="325" spans="2:18" ht="15.75" hidden="1">
      <c r="B325" s="76"/>
      <c r="C325" s="290" t="s">
        <v>253</v>
      </c>
      <c r="D325" s="291">
        <f>SUM(D326:D328)</f>
        <v>0</v>
      </c>
      <c r="E325" s="192"/>
      <c r="F325" s="192">
        <f aca="true" t="shared" si="83" ref="F325:P325">SUM(F326:F328)</f>
        <v>0</v>
      </c>
      <c r="G325" s="192">
        <f t="shared" si="83"/>
        <v>0</v>
      </c>
      <c r="H325" s="192">
        <f t="shared" si="83"/>
        <v>0</v>
      </c>
      <c r="I325" s="192">
        <f t="shared" si="83"/>
        <v>0</v>
      </c>
      <c r="J325" s="192">
        <f t="shared" si="83"/>
        <v>0</v>
      </c>
      <c r="K325" s="192">
        <f t="shared" si="83"/>
        <v>0</v>
      </c>
      <c r="L325" s="192">
        <f t="shared" si="83"/>
        <v>0</v>
      </c>
      <c r="M325" s="192">
        <f t="shared" si="83"/>
        <v>0</v>
      </c>
      <c r="N325" s="192">
        <f t="shared" si="83"/>
        <v>0</v>
      </c>
      <c r="O325" s="192">
        <f t="shared" si="83"/>
        <v>0</v>
      </c>
      <c r="P325" s="192">
        <f t="shared" si="83"/>
        <v>0</v>
      </c>
      <c r="Q325" s="192"/>
      <c r="R325" s="292">
        <f>SUM(R326:R328)</f>
        <v>0</v>
      </c>
    </row>
    <row r="326" spans="2:18" ht="16.5" hidden="1">
      <c r="B326" s="76"/>
      <c r="C326" s="293" t="s">
        <v>117</v>
      </c>
      <c r="D326" s="294">
        <v>0</v>
      </c>
      <c r="E326" s="299"/>
      <c r="F326" s="267">
        <v>0</v>
      </c>
      <c r="G326" s="267">
        <v>0</v>
      </c>
      <c r="H326" s="267"/>
      <c r="I326" s="267"/>
      <c r="J326" s="267"/>
      <c r="K326" s="267"/>
      <c r="L326" s="267"/>
      <c r="M326" s="267"/>
      <c r="N326" s="267"/>
      <c r="O326" s="267"/>
      <c r="P326" s="267"/>
      <c r="Q326" s="267"/>
      <c r="R326" s="295">
        <f>SUM(D326:P326)</f>
        <v>0</v>
      </c>
    </row>
    <row r="327" spans="2:18" ht="15.75" hidden="1">
      <c r="B327" s="76"/>
      <c r="C327" s="293" t="s">
        <v>118</v>
      </c>
      <c r="D327" s="294"/>
      <c r="E327" s="267"/>
      <c r="F327" s="267">
        <v>0</v>
      </c>
      <c r="G327" s="267">
        <v>0</v>
      </c>
      <c r="H327" s="267"/>
      <c r="I327" s="267"/>
      <c r="J327" s="267"/>
      <c r="K327" s="267"/>
      <c r="L327" s="267"/>
      <c r="M327" s="267"/>
      <c r="N327" s="267"/>
      <c r="O327" s="267"/>
      <c r="P327" s="267"/>
      <c r="Q327" s="267"/>
      <c r="R327" s="295">
        <f>SUM(D327:P327)</f>
        <v>0</v>
      </c>
    </row>
    <row r="328" spans="2:18" ht="15.75" hidden="1">
      <c r="B328" s="76"/>
      <c r="C328" s="293" t="s">
        <v>231</v>
      </c>
      <c r="D328" s="294">
        <v>0</v>
      </c>
      <c r="E328" s="267"/>
      <c r="F328" s="267">
        <v>0</v>
      </c>
      <c r="G328" s="267">
        <v>0</v>
      </c>
      <c r="H328" s="267"/>
      <c r="I328" s="267"/>
      <c r="J328" s="267"/>
      <c r="K328" s="267"/>
      <c r="L328" s="267"/>
      <c r="M328" s="267"/>
      <c r="N328" s="267"/>
      <c r="O328" s="267"/>
      <c r="P328" s="267"/>
      <c r="Q328" s="267"/>
      <c r="R328" s="295">
        <f>SUM(D328:P328)</f>
        <v>0</v>
      </c>
    </row>
    <row r="329" spans="2:18" ht="15.75" hidden="1">
      <c r="B329" s="76"/>
      <c r="C329" s="293"/>
      <c r="D329" s="294"/>
      <c r="E329" s="267"/>
      <c r="F329" s="267"/>
      <c r="G329" s="267"/>
      <c r="H329" s="267"/>
      <c r="I329" s="267"/>
      <c r="J329" s="267"/>
      <c r="K329" s="267"/>
      <c r="L329" s="267"/>
      <c r="M329" s="267"/>
      <c r="N329" s="267"/>
      <c r="O329" s="267"/>
      <c r="P329" s="267"/>
      <c r="Q329" s="267"/>
      <c r="R329" s="295"/>
    </row>
    <row r="330" spans="2:18" ht="15.75" hidden="1">
      <c r="B330" s="76"/>
      <c r="C330" s="290" t="s">
        <v>254</v>
      </c>
      <c r="D330" s="291">
        <f>SUM(D331:D333)</f>
        <v>0</v>
      </c>
      <c r="E330" s="192"/>
      <c r="F330" s="192">
        <f aca="true" t="shared" si="84" ref="F330:P330">SUM(F331:F333)</f>
        <v>0</v>
      </c>
      <c r="G330" s="192">
        <f t="shared" si="84"/>
        <v>0</v>
      </c>
      <c r="H330" s="192">
        <f t="shared" si="84"/>
        <v>0</v>
      </c>
      <c r="I330" s="192">
        <f t="shared" si="84"/>
        <v>0</v>
      </c>
      <c r="J330" s="192">
        <f t="shared" si="84"/>
        <v>0</v>
      </c>
      <c r="K330" s="192">
        <f t="shared" si="84"/>
        <v>0</v>
      </c>
      <c r="L330" s="192">
        <f t="shared" si="84"/>
        <v>0</v>
      </c>
      <c r="M330" s="192">
        <f t="shared" si="84"/>
        <v>0</v>
      </c>
      <c r="N330" s="192">
        <f t="shared" si="84"/>
        <v>0</v>
      </c>
      <c r="O330" s="192">
        <f t="shared" si="84"/>
        <v>0</v>
      </c>
      <c r="P330" s="192">
        <f t="shared" si="84"/>
        <v>0</v>
      </c>
      <c r="Q330" s="192"/>
      <c r="R330" s="292">
        <f>SUM(R331:R333)</f>
        <v>0</v>
      </c>
    </row>
    <row r="331" spans="2:18" ht="16.5" hidden="1">
      <c r="B331" s="76"/>
      <c r="C331" s="293" t="s">
        <v>117</v>
      </c>
      <c r="D331" s="294">
        <v>0</v>
      </c>
      <c r="E331" s="299"/>
      <c r="F331" s="267">
        <v>0</v>
      </c>
      <c r="G331" s="267">
        <v>0</v>
      </c>
      <c r="H331" s="267"/>
      <c r="I331" s="267"/>
      <c r="J331" s="267"/>
      <c r="K331" s="267"/>
      <c r="L331" s="267"/>
      <c r="M331" s="267"/>
      <c r="N331" s="267"/>
      <c r="O331" s="267"/>
      <c r="P331" s="267"/>
      <c r="Q331" s="267"/>
      <c r="R331" s="295">
        <f>SUM(D331:P331)</f>
        <v>0</v>
      </c>
    </row>
    <row r="332" spans="2:18" ht="15.75" hidden="1">
      <c r="B332" s="76"/>
      <c r="C332" s="293" t="s">
        <v>118</v>
      </c>
      <c r="D332" s="294">
        <v>0</v>
      </c>
      <c r="E332" s="267"/>
      <c r="F332" s="267"/>
      <c r="G332" s="267">
        <v>0</v>
      </c>
      <c r="H332" s="267"/>
      <c r="I332" s="267"/>
      <c r="J332" s="267"/>
      <c r="K332" s="267"/>
      <c r="L332" s="267"/>
      <c r="M332" s="267"/>
      <c r="N332" s="267"/>
      <c r="O332" s="267"/>
      <c r="P332" s="267"/>
      <c r="Q332" s="267"/>
      <c r="R332" s="295">
        <f>SUM(D332:P332)</f>
        <v>0</v>
      </c>
    </row>
    <row r="333" spans="2:18" ht="15.75" hidden="1">
      <c r="B333" s="1017"/>
      <c r="C333" s="293" t="s">
        <v>231</v>
      </c>
      <c r="D333" s="294">
        <v>0</v>
      </c>
      <c r="E333" s="267"/>
      <c r="F333" s="267">
        <v>0</v>
      </c>
      <c r="G333" s="267">
        <v>0</v>
      </c>
      <c r="H333" s="267"/>
      <c r="I333" s="267"/>
      <c r="J333" s="267"/>
      <c r="K333" s="267"/>
      <c r="L333" s="267"/>
      <c r="M333" s="267"/>
      <c r="N333" s="267"/>
      <c r="O333" s="267"/>
      <c r="P333" s="267"/>
      <c r="Q333" s="267"/>
      <c r="R333" s="295">
        <f>SUM(D333:P333)</f>
        <v>0</v>
      </c>
    </row>
    <row r="334" spans="2:18" ht="15.75" hidden="1">
      <c r="B334" s="1017"/>
      <c r="C334" s="293"/>
      <c r="D334" s="294"/>
      <c r="E334" s="267"/>
      <c r="F334" s="267"/>
      <c r="G334" s="267"/>
      <c r="H334" s="267"/>
      <c r="I334" s="267"/>
      <c r="J334" s="267"/>
      <c r="K334" s="267"/>
      <c r="L334" s="267"/>
      <c r="M334" s="267"/>
      <c r="N334" s="267"/>
      <c r="O334" s="267"/>
      <c r="P334" s="267"/>
      <c r="Q334" s="267"/>
      <c r="R334" s="295"/>
    </row>
    <row r="335" spans="2:18" ht="15.75" hidden="1">
      <c r="B335" s="1017"/>
      <c r="C335" s="293"/>
      <c r="D335" s="294"/>
      <c r="E335" s="267"/>
      <c r="F335" s="267"/>
      <c r="G335" s="267"/>
      <c r="H335" s="267"/>
      <c r="I335" s="267"/>
      <c r="J335" s="267"/>
      <c r="K335" s="267"/>
      <c r="L335" s="267"/>
      <c r="M335" s="267"/>
      <c r="N335" s="267"/>
      <c r="O335" s="267"/>
      <c r="P335" s="267"/>
      <c r="Q335" s="267"/>
      <c r="R335" s="295"/>
    </row>
    <row r="336" spans="2:18" ht="15.75" hidden="1">
      <c r="B336" s="300"/>
      <c r="C336" s="290" t="s">
        <v>255</v>
      </c>
      <c r="D336" s="291">
        <f>SUM(D337:D339)</f>
        <v>0</v>
      </c>
      <c r="E336" s="192"/>
      <c r="F336" s="192">
        <f aca="true" t="shared" si="85" ref="F336:P336">SUM(F337:F339)</f>
        <v>0</v>
      </c>
      <c r="G336" s="192">
        <f t="shared" si="85"/>
        <v>0</v>
      </c>
      <c r="H336" s="192">
        <f t="shared" si="85"/>
        <v>0</v>
      </c>
      <c r="I336" s="192">
        <f t="shared" si="85"/>
        <v>0</v>
      </c>
      <c r="J336" s="192">
        <f t="shared" si="85"/>
        <v>0</v>
      </c>
      <c r="K336" s="192">
        <f t="shared" si="85"/>
        <v>0</v>
      </c>
      <c r="L336" s="192">
        <f t="shared" si="85"/>
        <v>0</v>
      </c>
      <c r="M336" s="192">
        <f t="shared" si="85"/>
        <v>0</v>
      </c>
      <c r="N336" s="192">
        <f t="shared" si="85"/>
        <v>0</v>
      </c>
      <c r="O336" s="192">
        <f t="shared" si="85"/>
        <v>0</v>
      </c>
      <c r="P336" s="192">
        <f t="shared" si="85"/>
        <v>0</v>
      </c>
      <c r="Q336" s="192"/>
      <c r="R336" s="292">
        <f>SUM(R337:R339)</f>
        <v>0</v>
      </c>
    </row>
    <row r="337" spans="2:18" ht="16.5" hidden="1">
      <c r="B337" s="300"/>
      <c r="C337" s="293" t="s">
        <v>117</v>
      </c>
      <c r="D337" s="294">
        <v>0</v>
      </c>
      <c r="E337" s="299"/>
      <c r="F337" s="267">
        <v>0</v>
      </c>
      <c r="G337" s="267">
        <v>0</v>
      </c>
      <c r="H337" s="267"/>
      <c r="I337" s="267"/>
      <c r="J337" s="267"/>
      <c r="K337" s="267"/>
      <c r="L337" s="267"/>
      <c r="M337" s="267"/>
      <c r="N337" s="267"/>
      <c r="O337" s="267"/>
      <c r="P337" s="267"/>
      <c r="Q337" s="267"/>
      <c r="R337" s="295">
        <f>SUM(D337:P337)</f>
        <v>0</v>
      </c>
    </row>
    <row r="338" spans="2:18" ht="15.75" hidden="1">
      <c r="B338" s="300"/>
      <c r="C338" s="293" t="s">
        <v>118</v>
      </c>
      <c r="D338" s="294">
        <v>0</v>
      </c>
      <c r="E338" s="267"/>
      <c r="F338" s="267"/>
      <c r="G338" s="267">
        <v>0</v>
      </c>
      <c r="H338" s="267"/>
      <c r="I338" s="267"/>
      <c r="J338" s="267"/>
      <c r="K338" s="267"/>
      <c r="L338" s="267"/>
      <c r="M338" s="267"/>
      <c r="N338" s="267"/>
      <c r="O338" s="267"/>
      <c r="P338" s="267"/>
      <c r="Q338" s="267"/>
      <c r="R338" s="295">
        <f>SUM(D338:P338)</f>
        <v>0</v>
      </c>
    </row>
    <row r="339" spans="2:18" ht="15.75" hidden="1">
      <c r="B339" s="300"/>
      <c r="C339" s="293" t="s">
        <v>231</v>
      </c>
      <c r="D339" s="294">
        <v>0</v>
      </c>
      <c r="E339" s="267"/>
      <c r="F339" s="267">
        <v>0</v>
      </c>
      <c r="G339" s="267">
        <v>0</v>
      </c>
      <c r="H339" s="267"/>
      <c r="I339" s="267"/>
      <c r="J339" s="267"/>
      <c r="K339" s="267"/>
      <c r="L339" s="267"/>
      <c r="M339" s="267"/>
      <c r="N339" s="267"/>
      <c r="O339" s="267"/>
      <c r="P339" s="267"/>
      <c r="Q339" s="267"/>
      <c r="R339" s="295">
        <f>SUM(D339:P339)</f>
        <v>0</v>
      </c>
    </row>
    <row r="340" spans="2:18" ht="15.75" hidden="1">
      <c r="B340" s="76"/>
      <c r="C340" s="293"/>
      <c r="D340" s="294"/>
      <c r="E340" s="267"/>
      <c r="F340" s="267"/>
      <c r="G340" s="267"/>
      <c r="H340" s="267"/>
      <c r="I340" s="267"/>
      <c r="J340" s="267"/>
      <c r="K340" s="267"/>
      <c r="L340" s="267"/>
      <c r="M340" s="267"/>
      <c r="N340" s="267"/>
      <c r="O340" s="267"/>
      <c r="P340" s="267"/>
      <c r="Q340" s="267"/>
      <c r="R340" s="295"/>
    </row>
    <row r="341" spans="2:18" ht="15.75" hidden="1">
      <c r="B341" s="76"/>
      <c r="C341" s="290" t="s">
        <v>256</v>
      </c>
      <c r="D341" s="291">
        <f>SUM(D342:D344)</f>
        <v>0</v>
      </c>
      <c r="E341" s="192"/>
      <c r="F341" s="192">
        <f aca="true" t="shared" si="86" ref="F341:P341">SUM(F342:F344)</f>
        <v>0</v>
      </c>
      <c r="G341" s="192">
        <f t="shared" si="86"/>
        <v>0</v>
      </c>
      <c r="H341" s="192">
        <f t="shared" si="86"/>
        <v>0</v>
      </c>
      <c r="I341" s="192">
        <f t="shared" si="86"/>
        <v>0</v>
      </c>
      <c r="J341" s="192">
        <f t="shared" si="86"/>
        <v>0</v>
      </c>
      <c r="K341" s="192">
        <f t="shared" si="86"/>
        <v>0</v>
      </c>
      <c r="L341" s="192">
        <f t="shared" si="86"/>
        <v>0</v>
      </c>
      <c r="M341" s="192">
        <f t="shared" si="86"/>
        <v>0</v>
      </c>
      <c r="N341" s="192">
        <f t="shared" si="86"/>
        <v>0</v>
      </c>
      <c r="O341" s="192">
        <f t="shared" si="86"/>
        <v>0</v>
      </c>
      <c r="P341" s="192">
        <f t="shared" si="86"/>
        <v>0</v>
      </c>
      <c r="Q341" s="192"/>
      <c r="R341" s="292">
        <f>SUM(R342:R344)</f>
        <v>0</v>
      </c>
    </row>
    <row r="342" spans="2:18" ht="16.5" hidden="1">
      <c r="B342" s="76"/>
      <c r="C342" s="293" t="s">
        <v>117</v>
      </c>
      <c r="D342" s="294">
        <v>0</v>
      </c>
      <c r="E342" s="299"/>
      <c r="F342" s="267">
        <v>0</v>
      </c>
      <c r="G342" s="267">
        <v>0</v>
      </c>
      <c r="H342" s="267"/>
      <c r="I342" s="267"/>
      <c r="J342" s="267"/>
      <c r="K342" s="267"/>
      <c r="L342" s="267"/>
      <c r="M342" s="267"/>
      <c r="N342" s="267"/>
      <c r="O342" s="267"/>
      <c r="P342" s="267"/>
      <c r="Q342" s="267"/>
      <c r="R342" s="295">
        <f>SUM(D342:P342)</f>
        <v>0</v>
      </c>
    </row>
    <row r="343" spans="2:18" ht="15.75" hidden="1">
      <c r="B343" s="76"/>
      <c r="C343" s="293" t="s">
        <v>118</v>
      </c>
      <c r="D343" s="294">
        <v>0</v>
      </c>
      <c r="E343" s="267"/>
      <c r="F343" s="267"/>
      <c r="G343" s="267">
        <v>0</v>
      </c>
      <c r="H343" s="267"/>
      <c r="I343" s="267"/>
      <c r="J343" s="267"/>
      <c r="K343" s="267"/>
      <c r="L343" s="267"/>
      <c r="M343" s="267"/>
      <c r="N343" s="267"/>
      <c r="O343" s="267"/>
      <c r="P343" s="267"/>
      <c r="Q343" s="267"/>
      <c r="R343" s="295">
        <f>SUM(D343:P343)</f>
        <v>0</v>
      </c>
    </row>
    <row r="344" spans="2:18" ht="15.75" hidden="1">
      <c r="B344" s="76"/>
      <c r="C344" s="293" t="s">
        <v>231</v>
      </c>
      <c r="D344" s="294">
        <v>0</v>
      </c>
      <c r="E344" s="267"/>
      <c r="F344" s="267">
        <v>0</v>
      </c>
      <c r="G344" s="267">
        <v>0</v>
      </c>
      <c r="H344" s="267"/>
      <c r="I344" s="267"/>
      <c r="J344" s="267"/>
      <c r="K344" s="267"/>
      <c r="L344" s="267"/>
      <c r="M344" s="267"/>
      <c r="N344" s="267"/>
      <c r="O344" s="267"/>
      <c r="P344" s="267"/>
      <c r="Q344" s="267"/>
      <c r="R344" s="295">
        <f>SUM(D344:P344)</f>
        <v>0</v>
      </c>
    </row>
    <row r="345" spans="2:18" ht="15.75" hidden="1">
      <c r="B345" s="76"/>
      <c r="C345" s="293"/>
      <c r="D345" s="294"/>
      <c r="E345" s="267"/>
      <c r="F345" s="267"/>
      <c r="G345" s="267"/>
      <c r="H345" s="267"/>
      <c r="I345" s="267"/>
      <c r="J345" s="267"/>
      <c r="K345" s="267"/>
      <c r="L345" s="267"/>
      <c r="M345" s="267"/>
      <c r="N345" s="267"/>
      <c r="O345" s="267"/>
      <c r="P345" s="267"/>
      <c r="Q345" s="267"/>
      <c r="R345" s="295"/>
    </row>
    <row r="346" spans="2:18" ht="15.75">
      <c r="B346" s="76"/>
      <c r="C346" s="286" t="s">
        <v>257</v>
      </c>
      <c r="D346" s="287">
        <f>SUM(D347:D349)</f>
        <v>0</v>
      </c>
      <c r="E346" s="288"/>
      <c r="F346" s="288">
        <f aca="true" t="shared" si="87" ref="F346:P346">SUM(F347:F349)</f>
        <v>2856.82584</v>
      </c>
      <c r="G346" s="288">
        <f t="shared" si="87"/>
        <v>0</v>
      </c>
      <c r="H346" s="288">
        <f t="shared" si="87"/>
        <v>0</v>
      </c>
      <c r="I346" s="288">
        <f t="shared" si="87"/>
        <v>0</v>
      </c>
      <c r="J346" s="288">
        <f t="shared" si="87"/>
        <v>0</v>
      </c>
      <c r="K346" s="288">
        <f t="shared" si="87"/>
        <v>0</v>
      </c>
      <c r="L346" s="288">
        <f t="shared" si="87"/>
        <v>0</v>
      </c>
      <c r="M346" s="288">
        <f t="shared" si="87"/>
        <v>0</v>
      </c>
      <c r="N346" s="288">
        <f t="shared" si="87"/>
        <v>0</v>
      </c>
      <c r="O346" s="288">
        <f t="shared" si="87"/>
        <v>0</v>
      </c>
      <c r="P346" s="288">
        <f t="shared" si="87"/>
        <v>0</v>
      </c>
      <c r="Q346" s="288"/>
      <c r="R346" s="641">
        <f>SUM(R347:R349)</f>
        <v>2856.82584</v>
      </c>
    </row>
    <row r="347" spans="2:18" ht="15.75">
      <c r="B347" s="1016"/>
      <c r="C347" s="286" t="s">
        <v>227</v>
      </c>
      <c r="D347" s="287">
        <v>0</v>
      </c>
      <c r="E347" s="288"/>
      <c r="F347" s="288">
        <v>0</v>
      </c>
      <c r="G347" s="288">
        <v>0</v>
      </c>
      <c r="H347" s="288">
        <v>0</v>
      </c>
      <c r="I347" s="288">
        <v>0</v>
      </c>
      <c r="J347" s="288">
        <v>0</v>
      </c>
      <c r="K347" s="288">
        <v>0</v>
      </c>
      <c r="L347" s="288">
        <v>0</v>
      </c>
      <c r="M347" s="288"/>
      <c r="N347" s="288"/>
      <c r="O347" s="288"/>
      <c r="P347" s="288"/>
      <c r="Q347" s="288"/>
      <c r="R347" s="641">
        <f>SUM(D347:P347)</f>
        <v>0</v>
      </c>
    </row>
    <row r="348" spans="2:18" ht="15.75">
      <c r="B348" s="1016"/>
      <c r="C348" s="286" t="s">
        <v>228</v>
      </c>
      <c r="D348" s="287">
        <v>0</v>
      </c>
      <c r="E348" s="288"/>
      <c r="F348" s="288">
        <v>0</v>
      </c>
      <c r="G348" s="288">
        <v>0</v>
      </c>
      <c r="H348" s="288">
        <v>0</v>
      </c>
      <c r="I348" s="288">
        <v>0</v>
      </c>
      <c r="J348" s="288">
        <v>0</v>
      </c>
      <c r="K348" s="288">
        <v>0</v>
      </c>
      <c r="L348" s="288">
        <v>0</v>
      </c>
      <c r="M348" s="288"/>
      <c r="N348" s="288"/>
      <c r="O348" s="288"/>
      <c r="P348" s="288"/>
      <c r="Q348" s="288"/>
      <c r="R348" s="641">
        <f>SUM(D348:P348)</f>
        <v>0</v>
      </c>
    </row>
    <row r="349" spans="2:18" ht="15.75">
      <c r="B349" s="76"/>
      <c r="C349" s="286" t="s">
        <v>229</v>
      </c>
      <c r="D349" s="287">
        <v>0</v>
      </c>
      <c r="E349" s="288"/>
      <c r="F349" s="288">
        <v>2856.82584</v>
      </c>
      <c r="G349" s="288">
        <v>0</v>
      </c>
      <c r="H349" s="288">
        <v>0</v>
      </c>
      <c r="I349" s="288">
        <v>0</v>
      </c>
      <c r="J349" s="288">
        <v>0</v>
      </c>
      <c r="K349" s="288">
        <v>0</v>
      </c>
      <c r="L349" s="288">
        <v>0</v>
      </c>
      <c r="M349" s="288"/>
      <c r="N349" s="288"/>
      <c r="O349" s="288"/>
      <c r="P349" s="288"/>
      <c r="Q349" s="288"/>
      <c r="R349" s="641">
        <f>SUM(D349:P349)</f>
        <v>2856.82584</v>
      </c>
    </row>
    <row r="350" spans="2:18" ht="15.75">
      <c r="B350" s="76"/>
      <c r="C350" s="85"/>
      <c r="D350" s="160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25"/>
    </row>
    <row r="351" spans="2:18" ht="15.75">
      <c r="B351" s="76"/>
      <c r="C351" s="695" t="s">
        <v>473</v>
      </c>
      <c r="D351" s="696">
        <f>SUM(D352:D354)</f>
        <v>0</v>
      </c>
      <c r="E351" s="697"/>
      <c r="F351" s="697">
        <f aca="true" t="shared" si="88" ref="F351:P351">SUM(F352:F354)</f>
        <v>249915.68683000002</v>
      </c>
      <c r="G351" s="697">
        <f t="shared" si="88"/>
        <v>0</v>
      </c>
      <c r="H351" s="697">
        <f t="shared" si="88"/>
        <v>0</v>
      </c>
      <c r="I351" s="697">
        <f t="shared" si="88"/>
        <v>0</v>
      </c>
      <c r="J351" s="697">
        <f t="shared" si="88"/>
        <v>0</v>
      </c>
      <c r="K351" s="697">
        <f t="shared" si="88"/>
        <v>0</v>
      </c>
      <c r="L351" s="697">
        <f t="shared" si="88"/>
        <v>0</v>
      </c>
      <c r="M351" s="697">
        <f t="shared" si="88"/>
        <v>0</v>
      </c>
      <c r="N351" s="697">
        <f t="shared" si="88"/>
        <v>0</v>
      </c>
      <c r="O351" s="697">
        <f t="shared" si="88"/>
        <v>0</v>
      </c>
      <c r="P351" s="697">
        <f t="shared" si="88"/>
        <v>0</v>
      </c>
      <c r="Q351" s="697"/>
      <c r="R351" s="698">
        <f>SUM(R352:R354)</f>
        <v>249915.68683000002</v>
      </c>
    </row>
    <row r="352" spans="2:18" ht="15.75">
      <c r="B352" s="76"/>
      <c r="C352" s="286" t="s">
        <v>113</v>
      </c>
      <c r="D352" s="287">
        <f>+D357</f>
        <v>0</v>
      </c>
      <c r="E352" s="288"/>
      <c r="F352" s="288">
        <f aca="true" t="shared" si="89" ref="F352:P352">+F357</f>
        <v>249915.68683000002</v>
      </c>
      <c r="G352" s="288">
        <f t="shared" si="89"/>
        <v>0</v>
      </c>
      <c r="H352" s="288">
        <f t="shared" si="89"/>
        <v>0</v>
      </c>
      <c r="I352" s="288">
        <f t="shared" si="89"/>
        <v>0</v>
      </c>
      <c r="J352" s="288">
        <f t="shared" si="89"/>
        <v>0</v>
      </c>
      <c r="K352" s="288">
        <f t="shared" si="89"/>
        <v>0</v>
      </c>
      <c r="L352" s="288">
        <f t="shared" si="89"/>
        <v>0</v>
      </c>
      <c r="M352" s="288">
        <f t="shared" si="89"/>
        <v>0</v>
      </c>
      <c r="N352" s="288">
        <f t="shared" si="89"/>
        <v>0</v>
      </c>
      <c r="O352" s="288">
        <f t="shared" si="89"/>
        <v>0</v>
      </c>
      <c r="P352" s="288">
        <f t="shared" si="89"/>
        <v>0</v>
      </c>
      <c r="Q352" s="288"/>
      <c r="R352" s="641">
        <f>SUM(D352:P352)</f>
        <v>249915.68683000002</v>
      </c>
    </row>
    <row r="353" spans="2:18" ht="15.75">
      <c r="B353" s="76"/>
      <c r="C353" s="286" t="s">
        <v>114</v>
      </c>
      <c r="D353" s="287">
        <f>+D358</f>
        <v>0</v>
      </c>
      <c r="E353" s="288"/>
      <c r="F353" s="288">
        <f aca="true" t="shared" si="90" ref="F353:P353">+F358</f>
        <v>0</v>
      </c>
      <c r="G353" s="288">
        <f t="shared" si="90"/>
        <v>0</v>
      </c>
      <c r="H353" s="288">
        <f t="shared" si="90"/>
        <v>0</v>
      </c>
      <c r="I353" s="288">
        <f t="shared" si="90"/>
        <v>0</v>
      </c>
      <c r="J353" s="288">
        <f t="shared" si="90"/>
        <v>0</v>
      </c>
      <c r="K353" s="288">
        <f t="shared" si="90"/>
        <v>0</v>
      </c>
      <c r="L353" s="288">
        <f t="shared" si="90"/>
        <v>0</v>
      </c>
      <c r="M353" s="288">
        <f t="shared" si="90"/>
        <v>0</v>
      </c>
      <c r="N353" s="288">
        <f t="shared" si="90"/>
        <v>0</v>
      </c>
      <c r="O353" s="288">
        <f t="shared" si="90"/>
        <v>0</v>
      </c>
      <c r="P353" s="288">
        <f t="shared" si="90"/>
        <v>0</v>
      </c>
      <c r="Q353" s="288"/>
      <c r="R353" s="641">
        <f>SUM(D353:P353)</f>
        <v>0</v>
      </c>
    </row>
    <row r="354" spans="2:18" ht="15.75">
      <c r="B354" s="76"/>
      <c r="C354" s="286" t="s">
        <v>225</v>
      </c>
      <c r="D354" s="287">
        <f>+D359</f>
        <v>0</v>
      </c>
      <c r="E354" s="288"/>
      <c r="F354" s="288">
        <f aca="true" t="shared" si="91" ref="F354:P354">+F359</f>
        <v>0</v>
      </c>
      <c r="G354" s="288">
        <f t="shared" si="91"/>
        <v>0</v>
      </c>
      <c r="H354" s="288">
        <f t="shared" si="91"/>
        <v>0</v>
      </c>
      <c r="I354" s="288">
        <f t="shared" si="91"/>
        <v>0</v>
      </c>
      <c r="J354" s="288">
        <f t="shared" si="91"/>
        <v>0</v>
      </c>
      <c r="K354" s="288">
        <f t="shared" si="91"/>
        <v>0</v>
      </c>
      <c r="L354" s="288">
        <f t="shared" si="91"/>
        <v>0</v>
      </c>
      <c r="M354" s="288">
        <f t="shared" si="91"/>
        <v>0</v>
      </c>
      <c r="N354" s="288">
        <f t="shared" si="91"/>
        <v>0</v>
      </c>
      <c r="O354" s="288">
        <f t="shared" si="91"/>
        <v>0</v>
      </c>
      <c r="P354" s="288">
        <f t="shared" si="91"/>
        <v>0</v>
      </c>
      <c r="Q354" s="288"/>
      <c r="R354" s="641">
        <f>SUM(D354:P354)</f>
        <v>0</v>
      </c>
    </row>
    <row r="355" spans="2:18" ht="15.75">
      <c r="B355" s="76"/>
      <c r="C355" s="85"/>
      <c r="D355" s="160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645"/>
    </row>
    <row r="356" spans="2:18" ht="15.75">
      <c r="B356" s="76"/>
      <c r="C356" s="286" t="s">
        <v>258</v>
      </c>
      <c r="D356" s="287">
        <f>SUM(D357:D359)</f>
        <v>0</v>
      </c>
      <c r="E356" s="288"/>
      <c r="F356" s="288">
        <f aca="true" t="shared" si="92" ref="F356:P356">SUM(F357:F359)</f>
        <v>249915.68683000002</v>
      </c>
      <c r="G356" s="288">
        <f t="shared" si="92"/>
        <v>0</v>
      </c>
      <c r="H356" s="288">
        <f t="shared" si="92"/>
        <v>0</v>
      </c>
      <c r="I356" s="288">
        <f t="shared" si="92"/>
        <v>0</v>
      </c>
      <c r="J356" s="288">
        <f t="shared" si="92"/>
        <v>0</v>
      </c>
      <c r="K356" s="288">
        <f t="shared" si="92"/>
        <v>0</v>
      </c>
      <c r="L356" s="288">
        <f t="shared" si="92"/>
        <v>0</v>
      </c>
      <c r="M356" s="288">
        <f t="shared" si="92"/>
        <v>0</v>
      </c>
      <c r="N356" s="288">
        <f t="shared" si="92"/>
        <v>0</v>
      </c>
      <c r="O356" s="288">
        <f t="shared" si="92"/>
        <v>0</v>
      </c>
      <c r="P356" s="288">
        <f t="shared" si="92"/>
        <v>0</v>
      </c>
      <c r="Q356" s="288"/>
      <c r="R356" s="641">
        <f>SUM(R357:R359)</f>
        <v>249915.68683000002</v>
      </c>
    </row>
    <row r="357" spans="2:18" ht="15.75">
      <c r="B357" s="76"/>
      <c r="C357" s="286" t="s">
        <v>227</v>
      </c>
      <c r="D357" s="287">
        <f>+D362</f>
        <v>0</v>
      </c>
      <c r="E357" s="288"/>
      <c r="F357" s="288">
        <f aca="true" t="shared" si="93" ref="F357:P357">+F362</f>
        <v>249915.68683000002</v>
      </c>
      <c r="G357" s="288">
        <f t="shared" si="93"/>
        <v>0</v>
      </c>
      <c r="H357" s="288">
        <f t="shared" si="93"/>
        <v>0</v>
      </c>
      <c r="I357" s="288">
        <f t="shared" si="93"/>
        <v>0</v>
      </c>
      <c r="J357" s="288">
        <f t="shared" si="93"/>
        <v>0</v>
      </c>
      <c r="K357" s="288">
        <f t="shared" si="93"/>
        <v>0</v>
      </c>
      <c r="L357" s="288">
        <f t="shared" si="93"/>
        <v>0</v>
      </c>
      <c r="M357" s="288">
        <f t="shared" si="93"/>
        <v>0</v>
      </c>
      <c r="N357" s="288">
        <f t="shared" si="93"/>
        <v>0</v>
      </c>
      <c r="O357" s="288">
        <f t="shared" si="93"/>
        <v>0</v>
      </c>
      <c r="P357" s="288">
        <f t="shared" si="93"/>
        <v>0</v>
      </c>
      <c r="Q357" s="288"/>
      <c r="R357" s="641">
        <f>SUM(D357:P357)</f>
        <v>249915.68683000002</v>
      </c>
    </row>
    <row r="358" spans="2:18" ht="15.75">
      <c r="B358" s="76"/>
      <c r="C358" s="286" t="s">
        <v>228</v>
      </c>
      <c r="D358" s="287">
        <f>+D363</f>
        <v>0</v>
      </c>
      <c r="E358" s="288"/>
      <c r="F358" s="288">
        <f aca="true" t="shared" si="94" ref="F358:P358">+F363</f>
        <v>0</v>
      </c>
      <c r="G358" s="288">
        <f t="shared" si="94"/>
        <v>0</v>
      </c>
      <c r="H358" s="288">
        <f t="shared" si="94"/>
        <v>0</v>
      </c>
      <c r="I358" s="288">
        <f t="shared" si="94"/>
        <v>0</v>
      </c>
      <c r="J358" s="288">
        <f t="shared" si="94"/>
        <v>0</v>
      </c>
      <c r="K358" s="288">
        <f t="shared" si="94"/>
        <v>0</v>
      </c>
      <c r="L358" s="288">
        <f t="shared" si="94"/>
        <v>0</v>
      </c>
      <c r="M358" s="288">
        <f t="shared" si="94"/>
        <v>0</v>
      </c>
      <c r="N358" s="288">
        <f t="shared" si="94"/>
        <v>0</v>
      </c>
      <c r="O358" s="288">
        <f t="shared" si="94"/>
        <v>0</v>
      </c>
      <c r="P358" s="288">
        <f t="shared" si="94"/>
        <v>0</v>
      </c>
      <c r="Q358" s="288"/>
      <c r="R358" s="641">
        <f>SUM(D358:P358)</f>
        <v>0</v>
      </c>
    </row>
    <row r="359" spans="2:18" ht="15.75">
      <c r="B359" s="1017"/>
      <c r="C359" s="286" t="s">
        <v>229</v>
      </c>
      <c r="D359" s="287">
        <f>+D364</f>
        <v>0</v>
      </c>
      <c r="E359" s="288"/>
      <c r="F359" s="288">
        <f aca="true" t="shared" si="95" ref="F359:P359">+F364</f>
        <v>0</v>
      </c>
      <c r="G359" s="288">
        <f t="shared" si="95"/>
        <v>0</v>
      </c>
      <c r="H359" s="288">
        <f t="shared" si="95"/>
        <v>0</v>
      </c>
      <c r="I359" s="288">
        <f t="shared" si="95"/>
        <v>0</v>
      </c>
      <c r="J359" s="288">
        <f t="shared" si="95"/>
        <v>0</v>
      </c>
      <c r="K359" s="288">
        <f t="shared" si="95"/>
        <v>0</v>
      </c>
      <c r="L359" s="288">
        <f t="shared" si="95"/>
        <v>0</v>
      </c>
      <c r="M359" s="288">
        <f t="shared" si="95"/>
        <v>0</v>
      </c>
      <c r="N359" s="288">
        <f t="shared" si="95"/>
        <v>0</v>
      </c>
      <c r="O359" s="288">
        <f t="shared" si="95"/>
        <v>0</v>
      </c>
      <c r="P359" s="288">
        <f t="shared" si="95"/>
        <v>0</v>
      </c>
      <c r="Q359" s="288"/>
      <c r="R359" s="641">
        <f>SUM(D359:P359)</f>
        <v>0</v>
      </c>
    </row>
    <row r="360" spans="2:18" ht="15.75">
      <c r="B360" s="1017"/>
      <c r="C360" s="85"/>
      <c r="D360" s="160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645"/>
    </row>
    <row r="361" spans="2:18" ht="15.75">
      <c r="B361" s="1017"/>
      <c r="C361" s="301" t="s">
        <v>259</v>
      </c>
      <c r="D361" s="291">
        <f>SUM(D362:D364)</f>
        <v>0</v>
      </c>
      <c r="E361" s="192"/>
      <c r="F361" s="192">
        <f aca="true" t="shared" si="96" ref="F361:P361">SUM(F362:F364)</f>
        <v>249915.68683000002</v>
      </c>
      <c r="G361" s="192">
        <f t="shared" si="96"/>
        <v>0</v>
      </c>
      <c r="H361" s="192">
        <f t="shared" si="96"/>
        <v>0</v>
      </c>
      <c r="I361" s="192">
        <f t="shared" si="96"/>
        <v>0</v>
      </c>
      <c r="J361" s="192">
        <f t="shared" si="96"/>
        <v>0</v>
      </c>
      <c r="K361" s="192">
        <f t="shared" si="96"/>
        <v>0</v>
      </c>
      <c r="L361" s="192">
        <f t="shared" si="96"/>
        <v>0</v>
      </c>
      <c r="M361" s="192">
        <f t="shared" si="96"/>
        <v>0</v>
      </c>
      <c r="N361" s="192">
        <f t="shared" si="96"/>
        <v>0</v>
      </c>
      <c r="O361" s="192">
        <f t="shared" si="96"/>
        <v>0</v>
      </c>
      <c r="P361" s="192">
        <f t="shared" si="96"/>
        <v>0</v>
      </c>
      <c r="Q361" s="192"/>
      <c r="R361" s="642">
        <f>SUM(R362:R364)</f>
        <v>249915.68683000002</v>
      </c>
    </row>
    <row r="362" spans="2:18" ht="15.75">
      <c r="B362" s="76"/>
      <c r="C362" s="297" t="s">
        <v>117</v>
      </c>
      <c r="D362" s="291">
        <f>+D367</f>
        <v>0</v>
      </c>
      <c r="E362" s="192"/>
      <c r="F362" s="192">
        <f aca="true" t="shared" si="97" ref="F362:P362">+F367</f>
        <v>249915.68683000002</v>
      </c>
      <c r="G362" s="192">
        <f t="shared" si="97"/>
        <v>0</v>
      </c>
      <c r="H362" s="192">
        <f t="shared" si="97"/>
        <v>0</v>
      </c>
      <c r="I362" s="192">
        <f t="shared" si="97"/>
        <v>0</v>
      </c>
      <c r="J362" s="192">
        <f t="shared" si="97"/>
        <v>0</v>
      </c>
      <c r="K362" s="192">
        <f t="shared" si="97"/>
        <v>0</v>
      </c>
      <c r="L362" s="192">
        <f t="shared" si="97"/>
        <v>0</v>
      </c>
      <c r="M362" s="192">
        <f t="shared" si="97"/>
        <v>0</v>
      </c>
      <c r="N362" s="192">
        <f t="shared" si="97"/>
        <v>0</v>
      </c>
      <c r="O362" s="192">
        <f t="shared" si="97"/>
        <v>0</v>
      </c>
      <c r="P362" s="192">
        <f t="shared" si="97"/>
        <v>0</v>
      </c>
      <c r="Q362" s="192"/>
      <c r="R362" s="642">
        <f>SUM(D362:P362)</f>
        <v>249915.68683000002</v>
      </c>
    </row>
    <row r="363" spans="2:18" ht="15.75">
      <c r="B363" s="1015"/>
      <c r="C363" s="297" t="s">
        <v>118</v>
      </c>
      <c r="D363" s="291">
        <f>+D368</f>
        <v>0</v>
      </c>
      <c r="E363" s="192"/>
      <c r="F363" s="192">
        <f aca="true" t="shared" si="98" ref="F363:P363">+F368</f>
        <v>0</v>
      </c>
      <c r="G363" s="192">
        <f t="shared" si="98"/>
        <v>0</v>
      </c>
      <c r="H363" s="192">
        <f t="shared" si="98"/>
        <v>0</v>
      </c>
      <c r="I363" s="192">
        <f t="shared" si="98"/>
        <v>0</v>
      </c>
      <c r="J363" s="192">
        <f t="shared" si="98"/>
        <v>0</v>
      </c>
      <c r="K363" s="192">
        <f t="shared" si="98"/>
        <v>0</v>
      </c>
      <c r="L363" s="192">
        <f t="shared" si="98"/>
        <v>0</v>
      </c>
      <c r="M363" s="192">
        <f t="shared" si="98"/>
        <v>0</v>
      </c>
      <c r="N363" s="192">
        <f t="shared" si="98"/>
        <v>0</v>
      </c>
      <c r="O363" s="192">
        <f t="shared" si="98"/>
        <v>0</v>
      </c>
      <c r="P363" s="192">
        <f t="shared" si="98"/>
        <v>0</v>
      </c>
      <c r="Q363" s="192"/>
      <c r="R363" s="642">
        <f>SUM(D363:P363)</f>
        <v>0</v>
      </c>
    </row>
    <row r="364" spans="2:18" ht="15.75">
      <c r="B364" s="1015"/>
      <c r="C364" s="297" t="s">
        <v>231</v>
      </c>
      <c r="D364" s="291">
        <f>+D369</f>
        <v>0</v>
      </c>
      <c r="E364" s="192"/>
      <c r="F364" s="192">
        <f aca="true" t="shared" si="99" ref="F364:P364">+F369</f>
        <v>0</v>
      </c>
      <c r="G364" s="192">
        <f t="shared" si="99"/>
        <v>0</v>
      </c>
      <c r="H364" s="192">
        <f t="shared" si="99"/>
        <v>0</v>
      </c>
      <c r="I364" s="192">
        <f t="shared" si="99"/>
        <v>0</v>
      </c>
      <c r="J364" s="192">
        <f t="shared" si="99"/>
        <v>0</v>
      </c>
      <c r="K364" s="192">
        <f t="shared" si="99"/>
        <v>0</v>
      </c>
      <c r="L364" s="192">
        <f t="shared" si="99"/>
        <v>0</v>
      </c>
      <c r="M364" s="192">
        <f t="shared" si="99"/>
        <v>0</v>
      </c>
      <c r="N364" s="192">
        <f t="shared" si="99"/>
        <v>0</v>
      </c>
      <c r="O364" s="192">
        <f t="shared" si="99"/>
        <v>0</v>
      </c>
      <c r="P364" s="192">
        <f t="shared" si="99"/>
        <v>0</v>
      </c>
      <c r="Q364" s="192"/>
      <c r="R364" s="642">
        <f>SUM(D364:P364)</f>
        <v>0</v>
      </c>
    </row>
    <row r="365" spans="2:18" ht="15.75">
      <c r="B365" s="1015"/>
      <c r="C365" s="85"/>
      <c r="D365" s="160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645"/>
    </row>
    <row r="366" spans="2:18" ht="15.75">
      <c r="B366" s="76"/>
      <c r="C366" s="302" t="s">
        <v>260</v>
      </c>
      <c r="D366" s="190">
        <f>SUM(D367:D369)</f>
        <v>0</v>
      </c>
      <c r="E366" s="191"/>
      <c r="F366" s="191">
        <f aca="true" t="shared" si="100" ref="F366:P366">SUM(F367:F369)</f>
        <v>249915.68683000002</v>
      </c>
      <c r="G366" s="191">
        <f t="shared" si="100"/>
        <v>0</v>
      </c>
      <c r="H366" s="191">
        <f t="shared" si="100"/>
        <v>0</v>
      </c>
      <c r="I366" s="191">
        <f t="shared" si="100"/>
        <v>0</v>
      </c>
      <c r="J366" s="191">
        <f t="shared" si="100"/>
        <v>0</v>
      </c>
      <c r="K366" s="191">
        <f t="shared" si="100"/>
        <v>0</v>
      </c>
      <c r="L366" s="191">
        <f t="shared" si="100"/>
        <v>0</v>
      </c>
      <c r="M366" s="191">
        <f t="shared" si="100"/>
        <v>0</v>
      </c>
      <c r="N366" s="191">
        <f t="shared" si="100"/>
        <v>0</v>
      </c>
      <c r="O366" s="191">
        <f t="shared" si="100"/>
        <v>0</v>
      </c>
      <c r="P366" s="191">
        <f t="shared" si="100"/>
        <v>0</v>
      </c>
      <c r="Q366" s="191"/>
      <c r="R366" s="646">
        <f>SUM(R367:R369)</f>
        <v>249915.68683000002</v>
      </c>
    </row>
    <row r="367" spans="2:18" ht="15.75">
      <c r="B367" s="76"/>
      <c r="C367" s="293" t="s">
        <v>261</v>
      </c>
      <c r="D367" s="294">
        <v>0</v>
      </c>
      <c r="E367" s="267"/>
      <c r="F367" s="267">
        <v>249915.68683000002</v>
      </c>
      <c r="G367" s="267">
        <v>0</v>
      </c>
      <c r="H367" s="267">
        <v>0</v>
      </c>
      <c r="I367" s="267">
        <v>0</v>
      </c>
      <c r="J367" s="267">
        <v>0</v>
      </c>
      <c r="K367" s="267">
        <v>0</v>
      </c>
      <c r="L367" s="267">
        <v>0</v>
      </c>
      <c r="M367" s="267"/>
      <c r="N367" s="267"/>
      <c r="O367" s="267"/>
      <c r="P367" s="267"/>
      <c r="Q367" s="267"/>
      <c r="R367" s="643">
        <f>SUM(D367:P367)</f>
        <v>249915.68683000002</v>
      </c>
    </row>
    <row r="368" spans="2:18" ht="15.75">
      <c r="B368" s="76"/>
      <c r="C368" s="293" t="s">
        <v>262</v>
      </c>
      <c r="D368" s="294">
        <v>0</v>
      </c>
      <c r="E368" s="267"/>
      <c r="F368" s="267">
        <v>0</v>
      </c>
      <c r="G368" s="267">
        <v>0</v>
      </c>
      <c r="H368" s="267">
        <v>0</v>
      </c>
      <c r="I368" s="267">
        <v>0</v>
      </c>
      <c r="J368" s="267">
        <v>0</v>
      </c>
      <c r="K368" s="267">
        <v>0</v>
      </c>
      <c r="L368" s="267">
        <v>0</v>
      </c>
      <c r="M368" s="267"/>
      <c r="N368" s="267"/>
      <c r="O368" s="267"/>
      <c r="P368" s="267"/>
      <c r="Q368" s="267"/>
      <c r="R368" s="643">
        <f>SUM(D368:P368)</f>
        <v>0</v>
      </c>
    </row>
    <row r="369" spans="2:18" ht="15.75">
      <c r="B369" s="76"/>
      <c r="C369" s="293" t="s">
        <v>263</v>
      </c>
      <c r="D369" s="294">
        <v>0</v>
      </c>
      <c r="E369" s="267"/>
      <c r="F369" s="267">
        <v>0</v>
      </c>
      <c r="G369" s="267">
        <v>0</v>
      </c>
      <c r="H369" s="267">
        <v>0</v>
      </c>
      <c r="I369" s="267">
        <v>0</v>
      </c>
      <c r="J369" s="267">
        <v>0</v>
      </c>
      <c r="K369" s="267">
        <v>0</v>
      </c>
      <c r="L369" s="267">
        <v>0</v>
      </c>
      <c r="M369" s="267"/>
      <c r="N369" s="267"/>
      <c r="O369" s="267"/>
      <c r="P369" s="267"/>
      <c r="Q369" s="267"/>
      <c r="R369" s="643">
        <f>SUM(D369:P369)</f>
        <v>0</v>
      </c>
    </row>
    <row r="370" spans="2:18" ht="15.75">
      <c r="B370" s="76"/>
      <c r="C370" s="293"/>
      <c r="D370" s="294"/>
      <c r="E370" s="267"/>
      <c r="F370" s="267"/>
      <c r="G370" s="267"/>
      <c r="H370" s="267"/>
      <c r="I370" s="267"/>
      <c r="J370" s="267"/>
      <c r="K370" s="267"/>
      <c r="L370" s="267"/>
      <c r="M370" s="267"/>
      <c r="N370" s="267"/>
      <c r="O370" s="267"/>
      <c r="P370" s="267"/>
      <c r="Q370" s="267"/>
      <c r="R370" s="295"/>
    </row>
    <row r="371" spans="2:18" ht="16.5">
      <c r="B371" s="75"/>
      <c r="C371" s="78"/>
      <c r="D371" s="303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5"/>
    </row>
    <row r="372" spans="2:18" ht="16.5">
      <c r="B372" s="76"/>
      <c r="C372" s="306" t="s">
        <v>53</v>
      </c>
      <c r="D372" s="471">
        <f>SUM(D373:D375)</f>
        <v>192991.06852</v>
      </c>
      <c r="E372" s="307"/>
      <c r="F372" s="307">
        <f aca="true" t="shared" si="101" ref="F372:L372">SUM(F373:F375)</f>
        <v>1239116.98264</v>
      </c>
      <c r="G372" s="307">
        <f t="shared" si="101"/>
        <v>69378.74473</v>
      </c>
      <c r="H372" s="307">
        <f t="shared" si="101"/>
        <v>67899.28646</v>
      </c>
      <c r="I372" s="307">
        <f t="shared" si="101"/>
        <v>83602.22687999999</v>
      </c>
      <c r="J372" s="307">
        <f t="shared" si="101"/>
        <v>93995.05955</v>
      </c>
      <c r="K372" s="307">
        <f t="shared" si="101"/>
        <v>74808.08529999999</v>
      </c>
      <c r="L372" s="307">
        <f t="shared" si="101"/>
        <v>998596.7819700001</v>
      </c>
      <c r="M372" s="307">
        <f>SUM(M373:M375)</f>
        <v>0</v>
      </c>
      <c r="N372" s="307">
        <f>SUM(N373:N375)</f>
        <v>0</v>
      </c>
      <c r="O372" s="307">
        <f>SUM(O373:O375)</f>
        <v>0</v>
      </c>
      <c r="P372" s="307">
        <f>SUM(P373:P375)</f>
        <v>0</v>
      </c>
      <c r="Q372" s="307"/>
      <c r="R372" s="640">
        <f>SUM(R373:R375)</f>
        <v>2820388.2360500004</v>
      </c>
    </row>
    <row r="373" spans="2:18" ht="16.5">
      <c r="B373" s="76"/>
      <c r="C373" s="310" t="s">
        <v>113</v>
      </c>
      <c r="D373" s="311">
        <f>+D206+D352</f>
        <v>145809.65453</v>
      </c>
      <c r="E373" s="312"/>
      <c r="F373" s="312">
        <f aca="true" t="shared" si="102" ref="F373:P373">+F206+F352</f>
        <v>249940.87140000003</v>
      </c>
      <c r="G373" s="312">
        <f t="shared" si="102"/>
        <v>34826.69782</v>
      </c>
      <c r="H373" s="312">
        <f t="shared" si="102"/>
        <v>2716.2216000000003</v>
      </c>
      <c r="I373" s="312">
        <f t="shared" si="102"/>
        <v>24.13333</v>
      </c>
      <c r="J373" s="312">
        <f t="shared" si="102"/>
        <v>54549.05707000001</v>
      </c>
      <c r="K373" s="312">
        <f t="shared" si="102"/>
        <v>24.13333</v>
      </c>
      <c r="L373" s="312">
        <f t="shared" si="102"/>
        <v>2716.2216000000003</v>
      </c>
      <c r="M373" s="312">
        <f t="shared" si="102"/>
        <v>0</v>
      </c>
      <c r="N373" s="312">
        <f t="shared" si="102"/>
        <v>0</v>
      </c>
      <c r="O373" s="312">
        <f t="shared" si="102"/>
        <v>0</v>
      </c>
      <c r="P373" s="312">
        <f t="shared" si="102"/>
        <v>0</v>
      </c>
      <c r="Q373" s="312"/>
      <c r="R373" s="647">
        <f>+R206+R352</f>
        <v>490606.99068000005</v>
      </c>
    </row>
    <row r="374" spans="2:18" ht="16.5">
      <c r="B374" s="1016"/>
      <c r="C374" s="310" t="s">
        <v>114</v>
      </c>
      <c r="D374" s="311">
        <f>+D207+D353</f>
        <v>47181.413989999994</v>
      </c>
      <c r="E374" s="312"/>
      <c r="F374" s="312">
        <f>+F207+F353</f>
        <v>986319.2854</v>
      </c>
      <c r="G374" s="312">
        <f>+G207+G353</f>
        <v>34552.046910000005</v>
      </c>
      <c r="H374" s="312">
        <f>+H207+H353</f>
        <v>65183.064860000006</v>
      </c>
      <c r="I374" s="312">
        <f>+I207+I353</f>
        <v>83578.09354999999</v>
      </c>
      <c r="J374" s="312">
        <f>+J207+J353</f>
        <v>39446.002479999996</v>
      </c>
      <c r="K374" s="312">
        <f>+K212+K227+K232+K237+K242+K247+K348+K368</f>
        <v>74783.95197</v>
      </c>
      <c r="L374" s="312">
        <f>+L207+L353</f>
        <v>995880.5603700001</v>
      </c>
      <c r="M374" s="312">
        <f>+M207+M353</f>
        <v>0</v>
      </c>
      <c r="N374" s="312">
        <f>+N207+N353</f>
        <v>0</v>
      </c>
      <c r="O374" s="312">
        <f>+O207+O353</f>
        <v>0</v>
      </c>
      <c r="P374" s="312">
        <f>+P207+P353</f>
        <v>0</v>
      </c>
      <c r="Q374" s="312"/>
      <c r="R374" s="647">
        <f>+R212+R227+R232+R237+R242+R247+R368</f>
        <v>2326924.41953</v>
      </c>
    </row>
    <row r="375" spans="2:18" ht="16.5">
      <c r="B375" s="1016"/>
      <c r="C375" s="310" t="s">
        <v>115</v>
      </c>
      <c r="D375" s="311">
        <f>+D213+D349+D369</f>
        <v>0</v>
      </c>
      <c r="E375" s="312"/>
      <c r="F375" s="312">
        <f aca="true" t="shared" si="103" ref="F375:R375">+F213+F349+F369</f>
        <v>2856.82584</v>
      </c>
      <c r="G375" s="312">
        <f t="shared" si="103"/>
        <v>0</v>
      </c>
      <c r="H375" s="312">
        <f t="shared" si="103"/>
        <v>0</v>
      </c>
      <c r="I375" s="312">
        <f t="shared" si="103"/>
        <v>0</v>
      </c>
      <c r="J375" s="312">
        <f t="shared" si="103"/>
        <v>0</v>
      </c>
      <c r="K375" s="312">
        <f t="shared" si="103"/>
        <v>0</v>
      </c>
      <c r="L375" s="700">
        <f t="shared" si="103"/>
        <v>0</v>
      </c>
      <c r="M375" s="311">
        <f t="shared" si="103"/>
        <v>0</v>
      </c>
      <c r="N375" s="311">
        <f t="shared" si="103"/>
        <v>0</v>
      </c>
      <c r="O375" s="311">
        <f t="shared" si="103"/>
        <v>0</v>
      </c>
      <c r="P375" s="311">
        <f t="shared" si="103"/>
        <v>0</v>
      </c>
      <c r="Q375" s="311">
        <f t="shared" si="103"/>
        <v>0</v>
      </c>
      <c r="R375" s="647">
        <f t="shared" si="103"/>
        <v>2856.82584</v>
      </c>
    </row>
    <row r="376" spans="2:18" ht="16.5">
      <c r="B376" s="77"/>
      <c r="C376" s="268"/>
      <c r="D376" s="313"/>
      <c r="E376" s="314"/>
      <c r="F376" s="269"/>
      <c r="G376" s="269"/>
      <c r="H376" s="269"/>
      <c r="I376" s="269"/>
      <c r="J376" s="269"/>
      <c r="K376" s="269"/>
      <c r="L376" s="269"/>
      <c r="M376" s="269"/>
      <c r="N376" s="269"/>
      <c r="O376" s="269"/>
      <c r="P376" s="269"/>
      <c r="Q376" s="415"/>
      <c r="R376" s="861"/>
    </row>
    <row r="377" spans="3:18" ht="15.7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</row>
    <row r="378" spans="2:18" ht="15.75">
      <c r="B378" s="626" t="s">
        <v>418</v>
      </c>
      <c r="C378" s="626"/>
      <c r="D378" s="316"/>
      <c r="E378" s="316"/>
      <c r="F378" s="316"/>
      <c r="G378" s="316"/>
      <c r="H378" s="316"/>
      <c r="I378" s="316"/>
      <c r="J378" s="316"/>
      <c r="K378" s="316"/>
      <c r="L378" s="316"/>
      <c r="M378" s="316">
        <v>0</v>
      </c>
      <c r="N378" s="316">
        <v>0</v>
      </c>
      <c r="O378" s="316">
        <v>0</v>
      </c>
      <c r="P378" s="316">
        <v>0</v>
      </c>
      <c r="Q378" s="316">
        <v>679675.6405599999</v>
      </c>
      <c r="R378" s="622"/>
    </row>
    <row r="379" spans="2:18" ht="15.75">
      <c r="B379" s="263" t="s">
        <v>122</v>
      </c>
      <c r="C379" s="263"/>
      <c r="D379" s="316"/>
      <c r="E379" s="316"/>
      <c r="F379" s="316"/>
      <c r="G379" s="316"/>
      <c r="H379" s="316"/>
      <c r="I379" s="316"/>
      <c r="J379" s="316"/>
      <c r="K379" s="316"/>
      <c r="L379" s="316"/>
      <c r="M379" s="316">
        <v>0</v>
      </c>
      <c r="N379" s="316">
        <v>0</v>
      </c>
      <c r="O379" s="316">
        <v>0</v>
      </c>
      <c r="P379" s="316">
        <v>0</v>
      </c>
      <c r="Q379" s="316">
        <v>181582.08981</v>
      </c>
      <c r="R379" s="316"/>
    </row>
    <row r="380" spans="2:18" ht="15.75">
      <c r="B380" s="263" t="s">
        <v>474</v>
      </c>
      <c r="C380" s="263"/>
      <c r="D380" s="316"/>
      <c r="E380" s="316"/>
      <c r="F380" s="316"/>
      <c r="G380" s="316"/>
      <c r="H380" s="316"/>
      <c r="I380" s="316"/>
      <c r="J380" s="316"/>
      <c r="K380" s="316"/>
      <c r="L380" s="316"/>
      <c r="M380" s="316"/>
      <c r="N380" s="316"/>
      <c r="O380" s="316"/>
      <c r="P380" s="316"/>
      <c r="Q380" s="316"/>
      <c r="R380" s="316"/>
    </row>
    <row r="381" spans="2:18" ht="15.75">
      <c r="B381" s="263" t="s">
        <v>264</v>
      </c>
      <c r="C381" s="263"/>
      <c r="D381" s="316"/>
      <c r="E381" s="316"/>
      <c r="F381" s="316"/>
      <c r="G381" s="316"/>
      <c r="H381" s="316"/>
      <c r="I381" s="316"/>
      <c r="J381" s="316"/>
      <c r="K381" s="316"/>
      <c r="L381" s="316"/>
      <c r="M381" s="316">
        <v>0</v>
      </c>
      <c r="N381" s="316">
        <v>0</v>
      </c>
      <c r="O381" s="316">
        <v>0</v>
      </c>
      <c r="P381" s="316">
        <v>0</v>
      </c>
      <c r="Q381" s="316">
        <v>497031.1389099999</v>
      </c>
      <c r="R381" s="316"/>
    </row>
    <row r="382" spans="2:18" ht="15.75">
      <c r="B382" s="263" t="s">
        <v>391</v>
      </c>
      <c r="C382" s="263"/>
      <c r="D382" s="316"/>
      <c r="E382" s="316"/>
      <c r="F382" s="316"/>
      <c r="G382" s="316"/>
      <c r="H382" s="316"/>
      <c r="I382" s="316"/>
      <c r="J382" s="316"/>
      <c r="K382" s="316"/>
      <c r="L382" s="316"/>
      <c r="M382" s="316">
        <v>0</v>
      </c>
      <c r="N382" s="316">
        <v>0</v>
      </c>
      <c r="O382" s="316">
        <v>0</v>
      </c>
      <c r="P382" s="316">
        <v>0</v>
      </c>
      <c r="Q382" s="316">
        <v>1062.41184</v>
      </c>
      <c r="R382" s="80"/>
    </row>
    <row r="383" spans="2:18" ht="15.75">
      <c r="B383" s="263" t="s">
        <v>392</v>
      </c>
      <c r="C383" s="263"/>
      <c r="D383" s="316"/>
      <c r="E383" s="316"/>
      <c r="F383" s="316"/>
      <c r="G383" s="316"/>
      <c r="H383" s="316"/>
      <c r="I383" s="316"/>
      <c r="J383" s="316"/>
      <c r="K383" s="316"/>
      <c r="L383" s="316"/>
      <c r="M383" s="316"/>
      <c r="N383" s="316"/>
      <c r="O383" s="316"/>
      <c r="P383" s="316"/>
      <c r="Q383" s="316"/>
      <c r="R383" s="316"/>
    </row>
    <row r="384" spans="2:18" ht="15.75">
      <c r="B384" s="263" t="s">
        <v>393</v>
      </c>
      <c r="C384" s="263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  <c r="N384" s="316"/>
      <c r="O384" s="316"/>
      <c r="P384" s="316"/>
      <c r="Q384" s="316"/>
      <c r="R384" s="316"/>
    </row>
    <row r="385" spans="2:18" ht="15.75">
      <c r="B385" s="49"/>
      <c r="C385" s="49"/>
      <c r="D385" s="316"/>
      <c r="E385" s="316"/>
      <c r="F385" s="316"/>
      <c r="G385" s="316"/>
      <c r="H385" s="316"/>
      <c r="I385" s="316"/>
      <c r="J385" s="316"/>
      <c r="K385" s="316"/>
      <c r="L385" s="316"/>
      <c r="M385" s="316"/>
      <c r="N385" s="316"/>
      <c r="O385" s="316"/>
      <c r="P385" s="316"/>
      <c r="Q385" s="316"/>
      <c r="R385" s="317"/>
    </row>
    <row r="386" spans="2:18" ht="15.75">
      <c r="B386" s="49"/>
      <c r="C386" s="49"/>
      <c r="D386" s="316"/>
      <c r="E386" s="316"/>
      <c r="F386" s="44"/>
      <c r="G386" s="44"/>
      <c r="H386" s="316"/>
      <c r="I386" s="316"/>
      <c r="J386" s="316"/>
      <c r="K386" s="316"/>
      <c r="L386" s="316"/>
      <c r="M386" s="316"/>
      <c r="N386" s="316"/>
      <c r="O386" s="316"/>
      <c r="P386" s="316"/>
      <c r="Q386" s="316"/>
      <c r="R386" s="44"/>
    </row>
  </sheetData>
  <sheetProtection/>
  <mergeCells count="38">
    <mergeCell ref="L11:L12"/>
    <mergeCell ref="R11:R12"/>
    <mergeCell ref="B11:C12"/>
    <mergeCell ref="D11:D12"/>
    <mergeCell ref="F11:F12"/>
    <mergeCell ref="G11:G12"/>
    <mergeCell ref="I11:I12"/>
    <mergeCell ref="B156:B157"/>
    <mergeCell ref="J11:J12"/>
    <mergeCell ref="K11:K12"/>
    <mergeCell ref="H11:H12"/>
    <mergeCell ref="H202:H203"/>
    <mergeCell ref="I202:I203"/>
    <mergeCell ref="B168:B170"/>
    <mergeCell ref="B172:B174"/>
    <mergeCell ref="B183:B184"/>
    <mergeCell ref="B22:B23"/>
    <mergeCell ref="B39:B40"/>
    <mergeCell ref="B88:B89"/>
    <mergeCell ref="B111:B112"/>
    <mergeCell ref="R202:R203"/>
    <mergeCell ref="B213:B214"/>
    <mergeCell ref="G202:G203"/>
    <mergeCell ref="B202:C203"/>
    <mergeCell ref="D202:D203"/>
    <mergeCell ref="F202:F203"/>
    <mergeCell ref="B142:B144"/>
    <mergeCell ref="J202:J203"/>
    <mergeCell ref="K202:K203"/>
    <mergeCell ref="L202:L203"/>
    <mergeCell ref="B230:B231"/>
    <mergeCell ref="B374:B375"/>
    <mergeCell ref="B279:B280"/>
    <mergeCell ref="B302:B303"/>
    <mergeCell ref="B333:B335"/>
    <mergeCell ref="B347:B348"/>
    <mergeCell ref="B359:B361"/>
    <mergeCell ref="B363:B365"/>
  </mergeCells>
  <hyperlinks>
    <hyperlink ref="G6" location="nuevos_soles13A" display="Cuadro en nuevos soles"/>
  </hyperlinks>
  <printOptions verticalCentered="1"/>
  <pageMargins left="0.6" right="0.43" top="0" bottom="0.5905511811023623" header="0.5511811023622047" footer="0.984251968503937"/>
  <pageSetup fitToHeight="1" fitToWidth="1" horizontalDpi="600" verticalDpi="600" orientation="portrait" paperSize="9" scale="46" r:id="rId2"/>
  <headerFooter alignWithMargins="0">
    <oddFooter>&amp;C&amp;"Tahoma,Normal"&amp;14
</oddFooter>
  </headerFooter>
  <rowBreaks count="2" manualBreakCount="2">
    <brk id="67" max="255" man="1"/>
    <brk id="118" max="255" man="1"/>
  </rowBreaks>
  <ignoredErrors>
    <ignoredError sqref="K183 K3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showGridLines="0" zoomScale="80" zoomScaleNormal="80" zoomScalePageLayoutView="0" workbookViewId="0" topLeftCell="A10">
      <selection activeCell="I24" sqref="I24"/>
    </sheetView>
  </sheetViews>
  <sheetFormatPr defaultColWidth="11.421875" defaultRowHeight="15"/>
  <cols>
    <col min="2" max="2" width="18.00390625" style="0" customWidth="1"/>
    <col min="3" max="3" width="1.7109375" style="0" customWidth="1"/>
    <col min="4" max="4" width="21.140625" style="0" customWidth="1"/>
    <col min="5" max="5" width="20.421875" style="0" customWidth="1"/>
    <col min="6" max="6" width="20.57421875" style="0" customWidth="1"/>
    <col min="7" max="7" width="20.7109375" style="0" customWidth="1"/>
  </cols>
  <sheetData>
    <row r="1" s="1" customFormat="1" ht="12.75"/>
    <row r="2" s="1" customFormat="1" ht="12.75">
      <c r="D2" s="2"/>
    </row>
    <row r="3" s="1" customFormat="1" ht="12.75">
      <c r="D3" s="2"/>
    </row>
    <row r="4" spans="1:7" ht="15">
      <c r="A4" s="1"/>
      <c r="B4" s="1"/>
      <c r="C4" s="1"/>
      <c r="D4" s="2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8">
      <c r="A6" s="1"/>
      <c r="B6" s="945" t="s">
        <v>361</v>
      </c>
      <c r="C6" s="945"/>
      <c r="D6" s="945"/>
      <c r="E6" s="945"/>
      <c r="F6" s="945"/>
      <c r="G6" s="945"/>
    </row>
    <row r="7" spans="1:7" ht="15.75">
      <c r="A7" s="1"/>
      <c r="B7" s="946" t="s">
        <v>467</v>
      </c>
      <c r="C7" s="946"/>
      <c r="D7" s="946"/>
      <c r="E7" s="946"/>
      <c r="F7" s="946"/>
      <c r="G7" s="946"/>
    </row>
    <row r="8" spans="1:7" ht="15">
      <c r="A8" s="3"/>
      <c r="B8" s="3"/>
      <c r="C8" s="3"/>
      <c r="D8" s="3"/>
      <c r="E8" s="3"/>
      <c r="F8" s="3"/>
      <c r="G8" s="3"/>
    </row>
    <row r="9" spans="1:7" ht="23.25" customHeight="1">
      <c r="A9" s="3"/>
      <c r="B9" s="4" t="s">
        <v>0</v>
      </c>
      <c r="C9" s="4" t="s">
        <v>1</v>
      </c>
      <c r="D9" s="948" t="s">
        <v>371</v>
      </c>
      <c r="E9" s="949"/>
      <c r="F9" s="949"/>
      <c r="G9" s="949"/>
    </row>
    <row r="10" spans="1:7" ht="38.25" customHeight="1">
      <c r="A10" s="3"/>
      <c r="B10" s="4"/>
      <c r="C10" s="4"/>
      <c r="D10" s="950" t="s">
        <v>365</v>
      </c>
      <c r="E10" s="950"/>
      <c r="F10" s="950"/>
      <c r="G10" s="950"/>
    </row>
    <row r="11" spans="1:7" ht="64.5" customHeight="1">
      <c r="A11" s="3"/>
      <c r="B11" s="4"/>
      <c r="C11" s="4"/>
      <c r="D11" s="950" t="s">
        <v>369</v>
      </c>
      <c r="E11" s="950"/>
      <c r="F11" s="950"/>
      <c r="G11" s="950"/>
    </row>
    <row r="12" spans="1:7" ht="23.25" customHeight="1">
      <c r="A12" s="3"/>
      <c r="B12" s="8" t="s">
        <v>9</v>
      </c>
      <c r="C12" s="4" t="s">
        <v>1</v>
      </c>
      <c r="D12" s="952" t="s">
        <v>10</v>
      </c>
      <c r="E12" s="952"/>
      <c r="F12" s="952"/>
      <c r="G12" s="952"/>
    </row>
    <row r="13" spans="1:7" ht="14.25" customHeight="1">
      <c r="A13" s="3"/>
      <c r="B13" s="8"/>
      <c r="C13" s="4"/>
      <c r="D13" s="952" t="s">
        <v>302</v>
      </c>
      <c r="E13" s="952"/>
      <c r="F13" s="952"/>
      <c r="G13" s="952"/>
    </row>
    <row r="14" spans="1:7" ht="23.25" customHeight="1">
      <c r="A14" s="3"/>
      <c r="B14" s="5" t="s">
        <v>2</v>
      </c>
      <c r="C14" s="5" t="s">
        <v>1</v>
      </c>
      <c r="D14" s="6">
        <v>41152</v>
      </c>
      <c r="E14" s="3"/>
      <c r="F14" s="3"/>
      <c r="G14" s="3"/>
    </row>
    <row r="15" spans="1:7" ht="24.75" customHeight="1">
      <c r="A15" s="3"/>
      <c r="B15" s="5" t="s">
        <v>11</v>
      </c>
      <c r="C15" s="5" t="s">
        <v>1</v>
      </c>
      <c r="D15" s="3" t="s">
        <v>3</v>
      </c>
      <c r="E15" s="3"/>
      <c r="F15" s="3"/>
      <c r="G15" s="3"/>
    </row>
    <row r="16" spans="1:7" ht="33.75" customHeight="1">
      <c r="A16" s="3"/>
      <c r="B16" s="4" t="s">
        <v>4</v>
      </c>
      <c r="C16" s="4" t="s">
        <v>1</v>
      </c>
      <c r="D16" s="949" t="s">
        <v>370</v>
      </c>
      <c r="E16" s="949"/>
      <c r="F16" s="949"/>
      <c r="G16" s="949"/>
    </row>
    <row r="17" spans="1:7" ht="21.75" customHeight="1">
      <c r="A17" s="3"/>
      <c r="B17" s="5" t="s">
        <v>5</v>
      </c>
      <c r="C17" s="5" t="s">
        <v>1</v>
      </c>
      <c r="D17" s="3" t="s">
        <v>6</v>
      </c>
      <c r="E17" s="3"/>
      <c r="F17" s="3"/>
      <c r="G17" s="3"/>
    </row>
    <row r="18" spans="1:7" ht="11.25" customHeight="1">
      <c r="A18" s="3"/>
      <c r="B18" s="5"/>
      <c r="C18" s="5"/>
      <c r="D18" s="3" t="s">
        <v>294</v>
      </c>
      <c r="E18" s="3"/>
      <c r="F18" s="3"/>
      <c r="G18" s="3"/>
    </row>
    <row r="19" spans="1:10" ht="23.25" customHeight="1">
      <c r="A19" s="3"/>
      <c r="B19" s="5" t="s">
        <v>7</v>
      </c>
      <c r="C19" s="5" t="s">
        <v>1</v>
      </c>
      <c r="D19" s="255" t="s">
        <v>12</v>
      </c>
      <c r="E19" s="7"/>
      <c r="F19" s="7"/>
      <c r="G19" s="7"/>
      <c r="H19" s="7"/>
      <c r="I19" s="7"/>
      <c r="J19" s="7"/>
    </row>
    <row r="20" spans="1:7" ht="15">
      <c r="A20" s="3"/>
      <c r="B20" s="5"/>
      <c r="C20" s="5"/>
      <c r="D20" s="3"/>
      <c r="E20" s="3"/>
      <c r="F20" s="3"/>
      <c r="G20" s="3"/>
    </row>
    <row r="21" spans="1:7" ht="20.25" customHeight="1">
      <c r="A21" s="3"/>
      <c r="B21" s="5" t="s">
        <v>8</v>
      </c>
      <c r="C21" s="5" t="s">
        <v>1</v>
      </c>
      <c r="D21" s="835">
        <v>41180</v>
      </c>
      <c r="E21" s="3"/>
      <c r="F21" s="3"/>
      <c r="G21" s="3"/>
    </row>
    <row r="22" spans="2:7" ht="22.5" customHeight="1">
      <c r="B22" s="9" t="s">
        <v>13</v>
      </c>
      <c r="C22" t="s">
        <v>1</v>
      </c>
      <c r="D22" s="950" t="s">
        <v>14</v>
      </c>
      <c r="E22" s="950"/>
      <c r="F22" s="950"/>
      <c r="G22" s="950"/>
    </row>
    <row r="23" spans="2:7" ht="22.5" customHeight="1">
      <c r="B23" s="9" t="s">
        <v>23</v>
      </c>
      <c r="C23" s="5" t="s">
        <v>1</v>
      </c>
      <c r="D23" s="954" t="s">
        <v>505</v>
      </c>
      <c r="E23" s="954"/>
      <c r="F23" s="954"/>
      <c r="G23" s="954"/>
    </row>
    <row r="24" spans="2:7" ht="31.5" customHeight="1">
      <c r="B24" s="5" t="s">
        <v>15</v>
      </c>
      <c r="C24" s="5" t="s">
        <v>1</v>
      </c>
      <c r="D24" s="953" t="s">
        <v>487</v>
      </c>
      <c r="E24" s="953"/>
      <c r="F24" s="953"/>
      <c r="G24" s="953"/>
    </row>
    <row r="25" spans="4:7" ht="16.5" customHeight="1">
      <c r="D25" s="950"/>
      <c r="E25" s="950"/>
      <c r="F25" s="950"/>
      <c r="G25" s="950"/>
    </row>
    <row r="26" spans="4:7" ht="15">
      <c r="D26" s="949"/>
      <c r="E26" s="949"/>
      <c r="F26" s="949"/>
      <c r="G26" s="949"/>
    </row>
    <row r="27" spans="4:7" ht="33.75" customHeight="1">
      <c r="D27" s="951"/>
      <c r="E27" s="951"/>
      <c r="F27" s="951"/>
      <c r="G27" s="951"/>
    </row>
    <row r="28" spans="4:7" ht="15">
      <c r="D28" s="949"/>
      <c r="E28" s="949"/>
      <c r="F28" s="949"/>
      <c r="G28" s="949"/>
    </row>
    <row r="29" spans="4:7" ht="15">
      <c r="D29" s="949"/>
      <c r="E29" s="949"/>
      <c r="F29" s="949"/>
      <c r="G29" s="949"/>
    </row>
    <row r="30" spans="4:7" ht="15">
      <c r="D30" s="949"/>
      <c r="E30" s="949"/>
      <c r="F30" s="949"/>
      <c r="G30" s="949"/>
    </row>
    <row r="31" spans="4:7" ht="15">
      <c r="D31" s="949"/>
      <c r="E31" s="949"/>
      <c r="F31" s="949"/>
      <c r="G31" s="949"/>
    </row>
    <row r="32" spans="4:7" ht="15">
      <c r="D32" s="949"/>
      <c r="E32" s="949"/>
      <c r="F32" s="949"/>
      <c r="G32" s="949"/>
    </row>
    <row r="33" spans="4:7" ht="15">
      <c r="D33" s="949"/>
      <c r="E33" s="949"/>
      <c r="F33" s="949"/>
      <c r="G33" s="949"/>
    </row>
  </sheetData>
  <sheetProtection/>
  <mergeCells count="20">
    <mergeCell ref="D32:G32"/>
    <mergeCell ref="D33:G33"/>
    <mergeCell ref="D10:G10"/>
    <mergeCell ref="D11:G11"/>
    <mergeCell ref="D26:G26"/>
    <mergeCell ref="D27:G27"/>
    <mergeCell ref="D28:G28"/>
    <mergeCell ref="D29:G29"/>
    <mergeCell ref="D30:G30"/>
    <mergeCell ref="D16:G16"/>
    <mergeCell ref="B6:G6"/>
    <mergeCell ref="B7:G7"/>
    <mergeCell ref="D9:G9"/>
    <mergeCell ref="D31:G31"/>
    <mergeCell ref="D12:G12"/>
    <mergeCell ref="D22:G22"/>
    <mergeCell ref="D24:G24"/>
    <mergeCell ref="D25:G25"/>
    <mergeCell ref="D13:G13"/>
    <mergeCell ref="D23:G23"/>
  </mergeCells>
  <hyperlinks>
    <hyperlink ref="D19" r:id="rId1" display="http://www.mef.gob.pe/index.php?option=com_content&amp;view=article&amp;id=273&amp;Itemid=101338&amp;lang=es"/>
  </hyperlinks>
  <printOptions/>
  <pageMargins left="0.5118110236220472" right="0.7086614173228347" top="0.9448818897637796" bottom="0.7480314960629921" header="0.31496062992125984" footer="0.31496062992125984"/>
  <pageSetup fitToHeight="1" fitToWidth="1" horizontalDpi="600" verticalDpi="600" orientation="portrait" paperSize="9" scale="78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/>
  <dimension ref="A4:O65"/>
  <sheetViews>
    <sheetView zoomScale="80" zoomScaleNormal="80" zoomScalePageLayoutView="0" workbookViewId="0" topLeftCell="A1">
      <selection activeCell="N34" sqref="N34"/>
    </sheetView>
  </sheetViews>
  <sheetFormatPr defaultColWidth="12.57421875" defaultRowHeight="15"/>
  <cols>
    <col min="1" max="1" width="2.140625" style="37" customWidth="1"/>
    <col min="2" max="2" width="13.421875" style="37" customWidth="1"/>
    <col min="3" max="3" width="1.1484375" style="37" customWidth="1"/>
    <col min="4" max="6" width="13.7109375" style="37" customWidth="1"/>
    <col min="7" max="7" width="1.1484375" style="37" customWidth="1"/>
    <col min="8" max="10" width="13.7109375" style="37" customWidth="1"/>
    <col min="11" max="11" width="1.1484375" style="37" customWidth="1"/>
    <col min="12" max="14" width="13.7109375" style="37" customWidth="1"/>
    <col min="15" max="15" width="13.28125" style="37" customWidth="1"/>
    <col min="16" max="16384" width="12.57421875" style="37" customWidth="1"/>
  </cols>
  <sheetData>
    <row r="1" ht="15.75"/>
    <row r="2" ht="15.75"/>
    <row r="4" spans="2:14" ht="8.25" customHeight="1">
      <c r="B4" s="150"/>
      <c r="C4" s="15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3" s="589" customFormat="1" ht="18" customHeight="1">
      <c r="B5" s="680" t="s">
        <v>145</v>
      </c>
      <c r="C5" s="610"/>
      <c r="M5" s="895" t="s">
        <v>502</v>
      </c>
    </row>
    <row r="6" spans="2:14" s="589" customFormat="1" ht="20.25" customHeight="1">
      <c r="B6" s="118" t="s">
        <v>383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2:14" s="44" customFormat="1" ht="20.25" customHeight="1">
      <c r="B7" s="444" t="s">
        <v>289</v>
      </c>
      <c r="C7" s="444"/>
      <c r="D7" s="444"/>
      <c r="E7" s="444"/>
      <c r="F7" s="444"/>
      <c r="G7" s="444"/>
      <c r="H7" s="444"/>
      <c r="I7" s="611"/>
      <c r="J7" s="444"/>
      <c r="K7" s="444"/>
      <c r="L7" s="444"/>
      <c r="M7" s="444"/>
      <c r="N7" s="444"/>
    </row>
    <row r="8" spans="2:14" s="44" customFormat="1" ht="18" customHeight="1">
      <c r="B8" s="444" t="s">
        <v>490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</row>
    <row r="9" spans="2:14" s="44" customFormat="1" ht="18" customHeight="1">
      <c r="B9" s="444" t="s">
        <v>443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</row>
    <row r="10" spans="2:14" s="80" customFormat="1" ht="16.5" customHeight="1">
      <c r="B10" s="154" t="s">
        <v>57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2:14" ht="7.5" customHeight="1"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2:14" ht="18.75" customHeight="1">
      <c r="B12" s="318"/>
      <c r="C12" s="119"/>
      <c r="D12" s="1001" t="s">
        <v>183</v>
      </c>
      <c r="E12" s="1001"/>
      <c r="F12" s="1001"/>
      <c r="G12" s="120"/>
      <c r="H12" s="1001" t="s">
        <v>143</v>
      </c>
      <c r="I12" s="1001"/>
      <c r="J12" s="1001"/>
      <c r="K12" s="319"/>
      <c r="L12" s="987" t="s">
        <v>152</v>
      </c>
      <c r="M12" s="1001"/>
      <c r="N12" s="988"/>
    </row>
    <row r="13" spans="2:14" ht="18.75" customHeight="1">
      <c r="B13" s="158" t="s">
        <v>153</v>
      </c>
      <c r="C13" s="320"/>
      <c r="D13" s="321" t="s">
        <v>265</v>
      </c>
      <c r="E13" s="321" t="s">
        <v>266</v>
      </c>
      <c r="F13" s="322" t="s">
        <v>20</v>
      </c>
      <c r="G13" s="124"/>
      <c r="H13" s="321" t="s">
        <v>265</v>
      </c>
      <c r="I13" s="321" t="s">
        <v>266</v>
      </c>
      <c r="J13" s="322" t="s">
        <v>20</v>
      </c>
      <c r="K13" s="124"/>
      <c r="L13" s="323" t="s">
        <v>265</v>
      </c>
      <c r="M13" s="321" t="s">
        <v>266</v>
      </c>
      <c r="N13" s="324" t="s">
        <v>20</v>
      </c>
    </row>
    <row r="14" spans="2:14" ht="12" customHeight="1">
      <c r="B14" s="160"/>
      <c r="C14" s="85"/>
      <c r="D14" s="106"/>
      <c r="E14" s="106"/>
      <c r="F14" s="106"/>
      <c r="G14" s="106"/>
      <c r="H14" s="106"/>
      <c r="I14" s="106"/>
      <c r="J14" s="106"/>
      <c r="K14" s="106"/>
      <c r="L14" s="160"/>
      <c r="M14" s="106"/>
      <c r="N14" s="85"/>
    </row>
    <row r="15" spans="2:14" ht="15.75" customHeight="1" hidden="1">
      <c r="B15" s="325" t="s">
        <v>267</v>
      </c>
      <c r="C15" s="326"/>
      <c r="D15" s="130"/>
      <c r="E15" s="130"/>
      <c r="F15" s="130">
        <f aca="true" t="shared" si="0" ref="F15:F20">+D15+E15</f>
        <v>0</v>
      </c>
      <c r="G15" s="130"/>
      <c r="H15" s="130"/>
      <c r="I15" s="130"/>
      <c r="J15" s="130">
        <f aca="true" t="shared" si="1" ref="J15:J20">+H15+I15</f>
        <v>0</v>
      </c>
      <c r="K15" s="130"/>
      <c r="L15" s="164">
        <f aca="true" t="shared" si="2" ref="L15:M20">+D15+H15</f>
        <v>0</v>
      </c>
      <c r="M15" s="130">
        <f t="shared" si="2"/>
        <v>0</v>
      </c>
      <c r="N15" s="165">
        <f aca="true" t="shared" si="3" ref="N15:N20">+L15+M15</f>
        <v>0</v>
      </c>
    </row>
    <row r="16" spans="2:14" ht="15.75" customHeight="1" hidden="1">
      <c r="B16" s="325" t="s">
        <v>268</v>
      </c>
      <c r="C16" s="326"/>
      <c r="D16" s="130"/>
      <c r="E16" s="130"/>
      <c r="F16" s="130">
        <f t="shared" si="0"/>
        <v>0</v>
      </c>
      <c r="G16" s="130"/>
      <c r="H16" s="130"/>
      <c r="I16" s="130"/>
      <c r="J16" s="130">
        <f t="shared" si="1"/>
        <v>0</v>
      </c>
      <c r="K16" s="130"/>
      <c r="L16" s="164">
        <f t="shared" si="2"/>
        <v>0</v>
      </c>
      <c r="M16" s="130">
        <f t="shared" si="2"/>
        <v>0</v>
      </c>
      <c r="N16" s="165">
        <f t="shared" si="3"/>
        <v>0</v>
      </c>
    </row>
    <row r="17" spans="2:14" ht="15.75" customHeight="1" hidden="1">
      <c r="B17" s="325" t="s">
        <v>269</v>
      </c>
      <c r="C17" s="326"/>
      <c r="D17" s="130"/>
      <c r="E17" s="130"/>
      <c r="F17" s="130">
        <f t="shared" si="0"/>
        <v>0</v>
      </c>
      <c r="G17" s="130"/>
      <c r="H17" s="130"/>
      <c r="I17" s="130"/>
      <c r="J17" s="130">
        <f t="shared" si="1"/>
        <v>0</v>
      </c>
      <c r="K17" s="130"/>
      <c r="L17" s="164">
        <f t="shared" si="2"/>
        <v>0</v>
      </c>
      <c r="M17" s="130">
        <f t="shared" si="2"/>
        <v>0</v>
      </c>
      <c r="N17" s="165">
        <f t="shared" si="3"/>
        <v>0</v>
      </c>
    </row>
    <row r="18" spans="2:14" ht="15.75" customHeight="1" hidden="1">
      <c r="B18" s="327" t="s">
        <v>270</v>
      </c>
      <c r="C18" s="326"/>
      <c r="D18" s="130"/>
      <c r="E18" s="130"/>
      <c r="F18" s="130">
        <f t="shared" si="0"/>
        <v>0</v>
      </c>
      <c r="G18" s="130"/>
      <c r="H18" s="130"/>
      <c r="I18" s="130"/>
      <c r="J18" s="130">
        <f t="shared" si="1"/>
        <v>0</v>
      </c>
      <c r="K18" s="130"/>
      <c r="L18" s="164">
        <f t="shared" si="2"/>
        <v>0</v>
      </c>
      <c r="M18" s="130">
        <f t="shared" si="2"/>
        <v>0</v>
      </c>
      <c r="N18" s="165">
        <f t="shared" si="3"/>
        <v>0</v>
      </c>
    </row>
    <row r="19" spans="2:14" ht="15.75" customHeight="1" hidden="1">
      <c r="B19" s="327" t="s">
        <v>271</v>
      </c>
      <c r="C19" s="326"/>
      <c r="D19" s="130"/>
      <c r="E19" s="130"/>
      <c r="F19" s="130">
        <f t="shared" si="0"/>
        <v>0</v>
      </c>
      <c r="G19" s="130"/>
      <c r="H19" s="130"/>
      <c r="I19" s="130"/>
      <c r="J19" s="130">
        <f t="shared" si="1"/>
        <v>0</v>
      </c>
      <c r="K19" s="130"/>
      <c r="L19" s="164">
        <f t="shared" si="2"/>
        <v>0</v>
      </c>
      <c r="M19" s="130">
        <f t="shared" si="2"/>
        <v>0</v>
      </c>
      <c r="N19" s="165">
        <f t="shared" si="3"/>
        <v>0</v>
      </c>
    </row>
    <row r="20" spans="2:14" ht="15.75" customHeight="1" hidden="1">
      <c r="B20" s="327" t="s">
        <v>272</v>
      </c>
      <c r="C20" s="326"/>
      <c r="D20" s="130"/>
      <c r="E20" s="130"/>
      <c r="F20" s="130">
        <f t="shared" si="0"/>
        <v>0</v>
      </c>
      <c r="G20" s="130"/>
      <c r="H20" s="130"/>
      <c r="I20" s="130"/>
      <c r="J20" s="130">
        <f t="shared" si="1"/>
        <v>0</v>
      </c>
      <c r="K20" s="130"/>
      <c r="L20" s="164">
        <f t="shared" si="2"/>
        <v>0</v>
      </c>
      <c r="M20" s="130">
        <f t="shared" si="2"/>
        <v>0</v>
      </c>
      <c r="N20" s="165">
        <f t="shared" si="3"/>
        <v>0</v>
      </c>
    </row>
    <row r="21" spans="1:15" ht="15.75" customHeight="1" hidden="1">
      <c r="A21" s="1026"/>
      <c r="B21" s="327" t="s">
        <v>273</v>
      </c>
      <c r="C21" s="326"/>
      <c r="D21" s="130"/>
      <c r="E21" s="130"/>
      <c r="F21" s="130"/>
      <c r="G21" s="130"/>
      <c r="H21" s="130"/>
      <c r="I21" s="130"/>
      <c r="J21" s="130"/>
      <c r="K21" s="130"/>
      <c r="L21" s="164"/>
      <c r="M21" s="130"/>
      <c r="N21" s="165"/>
      <c r="O21" s="328"/>
    </row>
    <row r="22" spans="1:15" ht="15.75" customHeight="1">
      <c r="A22" s="1026"/>
      <c r="B22" s="327" t="s">
        <v>274</v>
      </c>
      <c r="C22" s="326"/>
      <c r="D22" s="130">
        <v>14245</v>
      </c>
      <c r="E22" s="130">
        <v>7460</v>
      </c>
      <c r="F22" s="130">
        <f>+E22+D22</f>
        <v>21705</v>
      </c>
      <c r="G22" s="130"/>
      <c r="H22" s="130">
        <v>0</v>
      </c>
      <c r="I22" s="130">
        <v>7301</v>
      </c>
      <c r="J22" s="130">
        <f>+I22+H22</f>
        <v>7301</v>
      </c>
      <c r="K22" s="130"/>
      <c r="L22" s="164">
        <f aca="true" t="shared" si="4" ref="L22:M25">+D22+H22</f>
        <v>14245</v>
      </c>
      <c r="M22" s="130">
        <f t="shared" si="4"/>
        <v>14761</v>
      </c>
      <c r="N22" s="165">
        <f>+M22+L22</f>
        <v>29006</v>
      </c>
      <c r="O22" s="328"/>
    </row>
    <row r="23" spans="2:15" ht="15.75" customHeight="1">
      <c r="B23" s="327" t="s">
        <v>275</v>
      </c>
      <c r="C23" s="326"/>
      <c r="D23" s="130">
        <v>1041</v>
      </c>
      <c r="E23" s="130">
        <v>183</v>
      </c>
      <c r="F23" s="130">
        <f>+E23+D23</f>
        <v>1224</v>
      </c>
      <c r="G23" s="130"/>
      <c r="H23" s="130">
        <v>0</v>
      </c>
      <c r="I23" s="130">
        <v>26124</v>
      </c>
      <c r="J23" s="130">
        <f>+I23+H23</f>
        <v>26124</v>
      </c>
      <c r="K23" s="130"/>
      <c r="L23" s="164">
        <f t="shared" si="4"/>
        <v>1041</v>
      </c>
      <c r="M23" s="130">
        <f t="shared" si="4"/>
        <v>26307</v>
      </c>
      <c r="N23" s="165">
        <f>+M23+L23</f>
        <v>27348</v>
      </c>
      <c r="O23" s="328"/>
    </row>
    <row r="24" spans="1:15" ht="15.75">
      <c r="A24" s="1027"/>
      <c r="B24" s="327" t="s">
        <v>276</v>
      </c>
      <c r="C24" s="326"/>
      <c r="D24" s="130">
        <v>9</v>
      </c>
      <c r="E24" s="130">
        <v>2</v>
      </c>
      <c r="F24" s="130">
        <f>+E24+D24</f>
        <v>11</v>
      </c>
      <c r="G24" s="130"/>
      <c r="H24" s="130">
        <v>0</v>
      </c>
      <c r="I24" s="130">
        <v>32020</v>
      </c>
      <c r="J24" s="130">
        <f>+I24+H24</f>
        <v>32020</v>
      </c>
      <c r="K24" s="130"/>
      <c r="L24" s="164">
        <f t="shared" si="4"/>
        <v>9</v>
      </c>
      <c r="M24" s="130">
        <f t="shared" si="4"/>
        <v>32022</v>
      </c>
      <c r="N24" s="165">
        <f>+M24+L24</f>
        <v>32031</v>
      </c>
      <c r="O24" s="328"/>
    </row>
    <row r="25" spans="1:15" ht="15.75">
      <c r="A25" s="1027"/>
      <c r="B25" s="327" t="s">
        <v>277</v>
      </c>
      <c r="C25" s="326"/>
      <c r="D25" s="130">
        <v>21212</v>
      </c>
      <c r="E25" s="130">
        <v>8735</v>
      </c>
      <c r="F25" s="130">
        <f>+E25+D25</f>
        <v>29947</v>
      </c>
      <c r="G25" s="130"/>
      <c r="H25" s="130">
        <v>0</v>
      </c>
      <c r="I25" s="130">
        <v>5851</v>
      </c>
      <c r="J25" s="130">
        <f>+I25+H25</f>
        <v>5851</v>
      </c>
      <c r="K25" s="130"/>
      <c r="L25" s="164">
        <f t="shared" si="4"/>
        <v>21212</v>
      </c>
      <c r="M25" s="130">
        <f t="shared" si="4"/>
        <v>14586</v>
      </c>
      <c r="N25" s="165">
        <f>+M25+L25</f>
        <v>35798</v>
      </c>
      <c r="O25" s="328"/>
    </row>
    <row r="26" spans="2:15" ht="12" customHeight="1">
      <c r="B26" s="329"/>
      <c r="C26" s="330"/>
      <c r="D26" s="130"/>
      <c r="E26" s="130"/>
      <c r="F26" s="130"/>
      <c r="G26" s="130"/>
      <c r="H26" s="130"/>
      <c r="I26" s="130"/>
      <c r="J26" s="130"/>
      <c r="K26" s="130"/>
      <c r="L26" s="164"/>
      <c r="M26" s="130"/>
      <c r="N26" s="165"/>
      <c r="O26" s="328"/>
    </row>
    <row r="27" spans="2:15" ht="15" customHeight="1">
      <c r="B27" s="992" t="s">
        <v>62</v>
      </c>
      <c r="C27" s="993"/>
      <c r="D27" s="1028">
        <f>SUM(D15:D25)</f>
        <v>36507</v>
      </c>
      <c r="E27" s="1030">
        <f>SUM(E15:E25)</f>
        <v>16380</v>
      </c>
      <c r="F27" s="1030">
        <f>SUM(F22:F25)</f>
        <v>52887</v>
      </c>
      <c r="G27" s="331"/>
      <c r="H27" s="1030">
        <f>SUM(H15:H25)</f>
        <v>0</v>
      </c>
      <c r="I27" s="1030">
        <f>SUM(I15:I25)</f>
        <v>71296</v>
      </c>
      <c r="J27" s="1030">
        <f>SUM(J22:J25)</f>
        <v>71296</v>
      </c>
      <c r="K27" s="331"/>
      <c r="L27" s="1028">
        <f>SUM(L15:L25)</f>
        <v>36507</v>
      </c>
      <c r="M27" s="1030">
        <f>SUM(M15:M25)</f>
        <v>87676</v>
      </c>
      <c r="N27" s="1032">
        <f>SUM(N15:N25)</f>
        <v>124183</v>
      </c>
      <c r="O27" s="328"/>
    </row>
    <row r="28" spans="2:15" ht="15" customHeight="1">
      <c r="B28" s="994"/>
      <c r="C28" s="995"/>
      <c r="D28" s="1029"/>
      <c r="E28" s="1031"/>
      <c r="F28" s="1031"/>
      <c r="G28" s="793">
        <f>SUM(G15:G25)</f>
        <v>0</v>
      </c>
      <c r="H28" s="1031"/>
      <c r="I28" s="1031"/>
      <c r="J28" s="1031"/>
      <c r="K28" s="793"/>
      <c r="L28" s="1029"/>
      <c r="M28" s="1031"/>
      <c r="N28" s="1033"/>
      <c r="O28" s="328"/>
    </row>
    <row r="29" spans="1:14" ht="9.75" customHeight="1">
      <c r="A29" s="71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s="48" customFormat="1" ht="15.75" customHeight="1">
      <c r="A30" s="1025"/>
      <c r="B30" s="385" t="s">
        <v>444</v>
      </c>
      <c r="C30" s="185"/>
      <c r="D30" s="185"/>
      <c r="E30" s="185"/>
      <c r="F30" s="185"/>
      <c r="G30" s="185"/>
      <c r="H30" s="624"/>
      <c r="I30" s="624"/>
      <c r="J30" s="185"/>
      <c r="K30" s="185"/>
      <c r="L30" s="185"/>
      <c r="M30" s="185"/>
      <c r="N30" s="185"/>
    </row>
    <row r="31" spans="1:14" s="48" customFormat="1" ht="15.75" customHeight="1">
      <c r="A31" s="1025"/>
      <c r="B31" s="384" t="s">
        <v>264</v>
      </c>
      <c r="C31" s="185"/>
      <c r="D31" s="185"/>
      <c r="E31" s="185"/>
      <c r="F31" s="185"/>
      <c r="G31" s="185"/>
      <c r="H31" s="624"/>
      <c r="I31" s="624"/>
      <c r="J31" s="185"/>
      <c r="K31" s="185"/>
      <c r="L31" s="185"/>
      <c r="M31" s="185"/>
      <c r="N31" s="185"/>
    </row>
    <row r="32" spans="2:14" s="48" customFormat="1" ht="15.75" customHeight="1">
      <c r="B32" s="384" t="s">
        <v>278</v>
      </c>
      <c r="C32" s="185"/>
      <c r="D32" s="185"/>
      <c r="E32" s="185"/>
      <c r="F32" s="185"/>
      <c r="G32" s="185"/>
      <c r="H32" s="624"/>
      <c r="I32" s="624"/>
      <c r="J32" s="185"/>
      <c r="K32" s="185"/>
      <c r="L32" s="185"/>
      <c r="M32" s="185"/>
      <c r="N32" s="185"/>
    </row>
    <row r="33" spans="2:14" ht="12" customHeight="1">
      <c r="B33" s="185"/>
      <c r="C33" s="44"/>
      <c r="D33" s="170"/>
      <c r="E33" s="170"/>
      <c r="F33" s="170"/>
      <c r="G33" s="170"/>
      <c r="H33" s="170"/>
      <c r="I33" s="170"/>
      <c r="J33" s="170"/>
      <c r="K33" s="44"/>
      <c r="L33" s="44"/>
      <c r="M33" s="44"/>
      <c r="N33" s="44"/>
    </row>
    <row r="34" spans="2:14" ht="15.75" customHeight="1">
      <c r="B34" s="49"/>
      <c r="C34" s="44"/>
      <c r="D34" s="170"/>
      <c r="E34" s="170"/>
      <c r="F34" s="170"/>
      <c r="G34" s="170"/>
      <c r="H34" s="170"/>
      <c r="I34" s="170"/>
      <c r="J34" s="170"/>
      <c r="K34" s="44"/>
      <c r="L34" s="44"/>
      <c r="M34" s="44"/>
      <c r="N34" s="87">
        <v>0.383141762452</v>
      </c>
    </row>
    <row r="35" spans="1:14" ht="15.75" customHeight="1">
      <c r="A35" s="437"/>
      <c r="B35" s="680" t="s">
        <v>504</v>
      </c>
      <c r="C35" s="610"/>
      <c r="D35" s="589"/>
      <c r="E35" s="589"/>
      <c r="F35" s="589"/>
      <c r="G35" s="589"/>
      <c r="H35" s="589"/>
      <c r="I35" s="589"/>
      <c r="J35" s="589"/>
      <c r="K35" s="589"/>
      <c r="L35" s="589"/>
      <c r="M35" s="589"/>
      <c r="N35" s="589"/>
    </row>
    <row r="36" spans="1:14" ht="18">
      <c r="A36" s="437"/>
      <c r="B36" s="118" t="s">
        <v>383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2:14" ht="15.75">
      <c r="B37" s="444" t="s">
        <v>289</v>
      </c>
      <c r="C37" s="444"/>
      <c r="D37" s="444"/>
      <c r="E37" s="444"/>
      <c r="F37" s="444"/>
      <c r="G37" s="444"/>
      <c r="H37" s="444"/>
      <c r="I37" s="611"/>
      <c r="J37" s="444"/>
      <c r="K37" s="444"/>
      <c r="L37" s="444"/>
      <c r="M37" s="444"/>
      <c r="N37" s="444"/>
    </row>
    <row r="38" spans="2:14" ht="15.75">
      <c r="B38" s="444" t="s">
        <v>490</v>
      </c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</row>
    <row r="39" spans="2:14" ht="15.75">
      <c r="B39" s="444" t="s">
        <v>443</v>
      </c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</row>
    <row r="40" spans="2:14" ht="15.75">
      <c r="B40" s="683" t="s">
        <v>496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</row>
    <row r="41" spans="2:14" ht="15.75"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</row>
    <row r="42" spans="2:14" ht="16.5">
      <c r="B42" s="318"/>
      <c r="C42" s="119"/>
      <c r="D42" s="1001" t="s">
        <v>183</v>
      </c>
      <c r="E42" s="1001"/>
      <c r="F42" s="1001"/>
      <c r="G42" s="120"/>
      <c r="H42" s="1001" t="s">
        <v>143</v>
      </c>
      <c r="I42" s="1001"/>
      <c r="J42" s="1001"/>
      <c r="K42" s="319"/>
      <c r="L42" s="987" t="s">
        <v>152</v>
      </c>
      <c r="M42" s="1001"/>
      <c r="N42" s="988"/>
    </row>
    <row r="43" spans="2:14" ht="16.5">
      <c r="B43" s="158" t="s">
        <v>153</v>
      </c>
      <c r="C43" s="320"/>
      <c r="D43" s="321" t="s">
        <v>265</v>
      </c>
      <c r="E43" s="321" t="s">
        <v>266</v>
      </c>
      <c r="F43" s="322" t="s">
        <v>20</v>
      </c>
      <c r="G43" s="124"/>
      <c r="H43" s="321" t="s">
        <v>265</v>
      </c>
      <c r="I43" s="321" t="s">
        <v>266</v>
      </c>
      <c r="J43" s="322" t="s">
        <v>20</v>
      </c>
      <c r="K43" s="124"/>
      <c r="L43" s="323" t="s">
        <v>265</v>
      </c>
      <c r="M43" s="321" t="s">
        <v>266</v>
      </c>
      <c r="N43" s="324" t="s">
        <v>20</v>
      </c>
    </row>
    <row r="44" spans="2:14" ht="15.75">
      <c r="B44" s="160"/>
      <c r="C44" s="85"/>
      <c r="D44" s="106"/>
      <c r="E44" s="106"/>
      <c r="F44" s="106"/>
      <c r="G44" s="106"/>
      <c r="H44" s="106"/>
      <c r="I44" s="106"/>
      <c r="J44" s="106"/>
      <c r="K44" s="106"/>
      <c r="L44" s="160"/>
      <c r="M44" s="106"/>
      <c r="N44" s="85"/>
    </row>
    <row r="45" spans="2:14" ht="15.75" hidden="1">
      <c r="B45" s="325" t="s">
        <v>267</v>
      </c>
      <c r="C45" s="326"/>
      <c r="D45" s="130"/>
      <c r="E45" s="130"/>
      <c r="F45" s="130">
        <f aca="true" t="shared" si="5" ref="F45:F50">+D45+E45</f>
        <v>0</v>
      </c>
      <c r="G45" s="130"/>
      <c r="H45" s="130"/>
      <c r="I45" s="130"/>
      <c r="J45" s="130">
        <f aca="true" t="shared" si="6" ref="J45:J50">+H45+I45</f>
        <v>0</v>
      </c>
      <c r="K45" s="130"/>
      <c r="L45" s="164">
        <f aca="true" t="shared" si="7" ref="L45:L50">+D45+H45</f>
        <v>0</v>
      </c>
      <c r="M45" s="130">
        <f aca="true" t="shared" si="8" ref="M45:M50">+E45+I45</f>
        <v>0</v>
      </c>
      <c r="N45" s="165">
        <f aca="true" t="shared" si="9" ref="N45:N50">+L45+M45</f>
        <v>0</v>
      </c>
    </row>
    <row r="46" spans="2:14" ht="15.75" hidden="1">
      <c r="B46" s="325" t="s">
        <v>268</v>
      </c>
      <c r="C46" s="326"/>
      <c r="D46" s="130"/>
      <c r="E46" s="130"/>
      <c r="F46" s="130">
        <f t="shared" si="5"/>
        <v>0</v>
      </c>
      <c r="G46" s="130"/>
      <c r="H46" s="130"/>
      <c r="I46" s="130"/>
      <c r="J46" s="130">
        <f t="shared" si="6"/>
        <v>0</v>
      </c>
      <c r="K46" s="130"/>
      <c r="L46" s="164">
        <f t="shared" si="7"/>
        <v>0</v>
      </c>
      <c r="M46" s="130">
        <f t="shared" si="8"/>
        <v>0</v>
      </c>
      <c r="N46" s="165">
        <f t="shared" si="9"/>
        <v>0</v>
      </c>
    </row>
    <row r="47" spans="2:14" ht="15.75" hidden="1">
      <c r="B47" s="325" t="s">
        <v>269</v>
      </c>
      <c r="C47" s="326"/>
      <c r="D47" s="130"/>
      <c r="E47" s="130"/>
      <c r="F47" s="130">
        <f t="shared" si="5"/>
        <v>0</v>
      </c>
      <c r="G47" s="130"/>
      <c r="H47" s="130"/>
      <c r="I47" s="130"/>
      <c r="J47" s="130">
        <f t="shared" si="6"/>
        <v>0</v>
      </c>
      <c r="K47" s="130"/>
      <c r="L47" s="164">
        <f t="shared" si="7"/>
        <v>0</v>
      </c>
      <c r="M47" s="130">
        <f t="shared" si="8"/>
        <v>0</v>
      </c>
      <c r="N47" s="165">
        <f t="shared" si="9"/>
        <v>0</v>
      </c>
    </row>
    <row r="48" spans="2:14" ht="15.75" hidden="1">
      <c r="B48" s="327" t="s">
        <v>270</v>
      </c>
      <c r="C48" s="326"/>
      <c r="D48" s="130"/>
      <c r="E48" s="130"/>
      <c r="F48" s="130">
        <f t="shared" si="5"/>
        <v>0</v>
      </c>
      <c r="G48" s="130"/>
      <c r="H48" s="130"/>
      <c r="I48" s="130"/>
      <c r="J48" s="130">
        <f t="shared" si="6"/>
        <v>0</v>
      </c>
      <c r="K48" s="130"/>
      <c r="L48" s="164">
        <f t="shared" si="7"/>
        <v>0</v>
      </c>
      <c r="M48" s="130">
        <f t="shared" si="8"/>
        <v>0</v>
      </c>
      <c r="N48" s="165">
        <f t="shared" si="9"/>
        <v>0</v>
      </c>
    </row>
    <row r="49" spans="2:14" ht="15.75" hidden="1">
      <c r="B49" s="327" t="s">
        <v>271</v>
      </c>
      <c r="C49" s="326"/>
      <c r="D49" s="130"/>
      <c r="E49" s="130"/>
      <c r="F49" s="130">
        <f t="shared" si="5"/>
        <v>0</v>
      </c>
      <c r="G49" s="130"/>
      <c r="H49" s="130"/>
      <c r="I49" s="130"/>
      <c r="J49" s="130">
        <f t="shared" si="6"/>
        <v>0</v>
      </c>
      <c r="K49" s="130"/>
      <c r="L49" s="164">
        <f t="shared" si="7"/>
        <v>0</v>
      </c>
      <c r="M49" s="130">
        <f t="shared" si="8"/>
        <v>0</v>
      </c>
      <c r="N49" s="165">
        <f t="shared" si="9"/>
        <v>0</v>
      </c>
    </row>
    <row r="50" spans="2:14" ht="15.75" hidden="1">
      <c r="B50" s="327" t="s">
        <v>272</v>
      </c>
      <c r="C50" s="326"/>
      <c r="D50" s="130"/>
      <c r="E50" s="130"/>
      <c r="F50" s="130">
        <f t="shared" si="5"/>
        <v>0</v>
      </c>
      <c r="G50" s="130"/>
      <c r="H50" s="130"/>
      <c r="I50" s="130"/>
      <c r="J50" s="130">
        <f t="shared" si="6"/>
        <v>0</v>
      </c>
      <c r="K50" s="130"/>
      <c r="L50" s="164">
        <f t="shared" si="7"/>
        <v>0</v>
      </c>
      <c r="M50" s="130">
        <f t="shared" si="8"/>
        <v>0</v>
      </c>
      <c r="N50" s="165">
        <f t="shared" si="9"/>
        <v>0</v>
      </c>
    </row>
    <row r="51" spans="2:14" ht="15.75" hidden="1">
      <c r="B51" s="327" t="s">
        <v>273</v>
      </c>
      <c r="C51" s="326"/>
      <c r="D51" s="130"/>
      <c r="E51" s="130"/>
      <c r="F51" s="130"/>
      <c r="G51" s="130"/>
      <c r="H51" s="130"/>
      <c r="I51" s="130"/>
      <c r="J51" s="130"/>
      <c r="K51" s="130"/>
      <c r="L51" s="164"/>
      <c r="M51" s="130"/>
      <c r="N51" s="165"/>
    </row>
    <row r="52" spans="2:14" ht="15.75">
      <c r="B52" s="327" t="s">
        <v>274</v>
      </c>
      <c r="C52" s="326"/>
      <c r="D52" s="130">
        <f aca="true" t="shared" si="10" ref="D52:E55">+D22/$N$34</f>
        <v>37179.45000001041</v>
      </c>
      <c r="E52" s="130">
        <f t="shared" si="10"/>
        <v>19470.600000005452</v>
      </c>
      <c r="F52" s="130">
        <f>+E52+D52</f>
        <v>56650.050000015864</v>
      </c>
      <c r="G52" s="130"/>
      <c r="H52" s="130">
        <f aca="true" t="shared" si="11" ref="H52:I55">+H22/$N$34</f>
        <v>0</v>
      </c>
      <c r="I52" s="130">
        <f t="shared" si="11"/>
        <v>19055.610000005337</v>
      </c>
      <c r="J52" s="130">
        <f>+I52+H52</f>
        <v>19055.610000005337</v>
      </c>
      <c r="K52" s="130"/>
      <c r="L52" s="164">
        <f>+D52+H52</f>
        <v>37179.45000001041</v>
      </c>
      <c r="M52" s="130">
        <f>+E52+I52</f>
        <v>38526.21000001079</v>
      </c>
      <c r="N52" s="165">
        <f>+M52+L52</f>
        <v>75705.66000002119</v>
      </c>
    </row>
    <row r="53" spans="2:14" ht="15.75">
      <c r="B53" s="327" t="s">
        <v>275</v>
      </c>
      <c r="C53" s="326"/>
      <c r="D53" s="130">
        <f t="shared" si="10"/>
        <v>2717.010000000761</v>
      </c>
      <c r="E53" s="130">
        <f t="shared" si="10"/>
        <v>477.63000000013375</v>
      </c>
      <c r="F53" s="130">
        <f>+E53+D53</f>
        <v>3194.640000000895</v>
      </c>
      <c r="G53" s="130"/>
      <c r="H53" s="130">
        <f t="shared" si="11"/>
        <v>0</v>
      </c>
      <c r="I53" s="130">
        <f t="shared" si="11"/>
        <v>68183.64000001909</v>
      </c>
      <c r="J53" s="130">
        <f>+I53+H53</f>
        <v>68183.64000001909</v>
      </c>
      <c r="K53" s="130"/>
      <c r="L53" s="164">
        <f aca="true" t="shared" si="12" ref="L53:M55">+D53+H53</f>
        <v>2717.010000000761</v>
      </c>
      <c r="M53" s="130">
        <f t="shared" si="12"/>
        <v>68661.27000001923</v>
      </c>
      <c r="N53" s="165">
        <f>+M53+L53</f>
        <v>71378.28000002</v>
      </c>
    </row>
    <row r="54" spans="2:14" ht="15.75">
      <c r="B54" s="327" t="s">
        <v>276</v>
      </c>
      <c r="C54" s="326"/>
      <c r="D54" s="130">
        <f t="shared" si="10"/>
        <v>23.490000000006578</v>
      </c>
      <c r="E54" s="130">
        <f t="shared" si="10"/>
        <v>5.220000000001462</v>
      </c>
      <c r="F54" s="130">
        <f>+E54+D54</f>
        <v>28.71000000000804</v>
      </c>
      <c r="G54" s="130"/>
      <c r="H54" s="130">
        <f t="shared" si="11"/>
        <v>0</v>
      </c>
      <c r="I54" s="130">
        <f t="shared" si="11"/>
        <v>83572.2000000234</v>
      </c>
      <c r="J54" s="130">
        <f>+I54+H54</f>
        <v>83572.2000000234</v>
      </c>
      <c r="K54" s="130"/>
      <c r="L54" s="164">
        <f t="shared" si="12"/>
        <v>23.490000000006578</v>
      </c>
      <c r="M54" s="130">
        <f t="shared" si="12"/>
        <v>83577.4200000234</v>
      </c>
      <c r="N54" s="165">
        <f>+M54+L54</f>
        <v>83600.9100000234</v>
      </c>
    </row>
    <row r="55" spans="2:14" ht="15.75">
      <c r="B55" s="327" t="s">
        <v>277</v>
      </c>
      <c r="C55" s="326"/>
      <c r="D55" s="130">
        <f t="shared" si="10"/>
        <v>55363.320000015505</v>
      </c>
      <c r="E55" s="130">
        <f t="shared" si="10"/>
        <v>22798.350000006383</v>
      </c>
      <c r="F55" s="130">
        <f>+E55+D55</f>
        <v>78161.67000002188</v>
      </c>
      <c r="G55" s="130"/>
      <c r="H55" s="130">
        <f t="shared" si="11"/>
        <v>0</v>
      </c>
      <c r="I55" s="130">
        <f t="shared" si="11"/>
        <v>15271.110000004277</v>
      </c>
      <c r="J55" s="130">
        <f>+I55+H55</f>
        <v>15271.110000004277</v>
      </c>
      <c r="K55" s="130"/>
      <c r="L55" s="164">
        <f t="shared" si="12"/>
        <v>55363.320000015505</v>
      </c>
      <c r="M55" s="130">
        <f t="shared" si="12"/>
        <v>38069.46000001066</v>
      </c>
      <c r="N55" s="165">
        <f>+M55+L55</f>
        <v>93432.78000002616</v>
      </c>
    </row>
    <row r="56" spans="2:14" ht="15.75">
      <c r="B56" s="329"/>
      <c r="C56" s="330"/>
      <c r="D56" s="130"/>
      <c r="E56" s="130"/>
      <c r="F56" s="130"/>
      <c r="G56" s="130"/>
      <c r="H56" s="130"/>
      <c r="I56" s="130"/>
      <c r="J56" s="130"/>
      <c r="K56" s="130"/>
      <c r="L56" s="164"/>
      <c r="M56" s="130"/>
      <c r="N56" s="165"/>
    </row>
    <row r="57" spans="2:14" ht="15.75" customHeight="1">
      <c r="B57" s="992" t="s">
        <v>62</v>
      </c>
      <c r="C57" s="993"/>
      <c r="D57" s="1028">
        <f>SUM(D45:D55)</f>
        <v>95283.27000002668</v>
      </c>
      <c r="E57" s="1030">
        <f>SUM(E45:E55)</f>
        <v>42751.800000011965</v>
      </c>
      <c r="F57" s="1030">
        <f>SUM(F52:F55)</f>
        <v>138035.07000003866</v>
      </c>
      <c r="G57" s="331"/>
      <c r="H57" s="1030">
        <f>SUM(H45:H55)</f>
        <v>0</v>
      </c>
      <c r="I57" s="1030">
        <f>SUM(I45:I55)</f>
        <v>186082.5600000521</v>
      </c>
      <c r="J57" s="1030">
        <f>SUM(J52:J55)</f>
        <v>186082.5600000521</v>
      </c>
      <c r="K57" s="331"/>
      <c r="L57" s="1028">
        <f>SUM(L45:L55)</f>
        <v>95283.27000002668</v>
      </c>
      <c r="M57" s="1030">
        <f>SUM(M45:M55)</f>
        <v>228834.36000006407</v>
      </c>
      <c r="N57" s="1032">
        <f>SUM(N45:N55)</f>
        <v>324117.63000009075</v>
      </c>
    </row>
    <row r="58" spans="2:14" ht="15.75" customHeight="1">
      <c r="B58" s="994"/>
      <c r="C58" s="995"/>
      <c r="D58" s="1029"/>
      <c r="E58" s="1031"/>
      <c r="F58" s="1031"/>
      <c r="G58" s="793">
        <f>SUM(G45:G55)</f>
        <v>0</v>
      </c>
      <c r="H58" s="1031"/>
      <c r="I58" s="1031"/>
      <c r="J58" s="1031"/>
      <c r="K58" s="793"/>
      <c r="L58" s="1029"/>
      <c r="M58" s="1031"/>
      <c r="N58" s="1033"/>
    </row>
    <row r="59" spans="2:14" ht="15.7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14" ht="15.75">
      <c r="B60" s="385" t="s">
        <v>444</v>
      </c>
      <c r="C60" s="185"/>
      <c r="D60" s="185"/>
      <c r="E60" s="185"/>
      <c r="F60" s="185"/>
      <c r="G60" s="185"/>
      <c r="H60" s="624"/>
      <c r="I60" s="624"/>
      <c r="J60" s="185"/>
      <c r="K60" s="185"/>
      <c r="L60" s="185"/>
      <c r="M60" s="185"/>
      <c r="N60" s="185"/>
    </row>
    <row r="61" spans="2:14" ht="15.75">
      <c r="B61" s="384" t="s">
        <v>264</v>
      </c>
      <c r="C61" s="185"/>
      <c r="D61" s="185"/>
      <c r="E61" s="185"/>
      <c r="F61" s="185"/>
      <c r="G61" s="185"/>
      <c r="H61" s="624"/>
      <c r="I61" s="624"/>
      <c r="J61" s="185"/>
      <c r="K61" s="185"/>
      <c r="L61" s="185"/>
      <c r="M61" s="185"/>
      <c r="N61" s="185"/>
    </row>
    <row r="62" spans="2:14" ht="15.75">
      <c r="B62" s="384" t="s">
        <v>278</v>
      </c>
      <c r="C62" s="185"/>
      <c r="D62" s="185"/>
      <c r="E62" s="185"/>
      <c r="F62" s="185"/>
      <c r="G62" s="185"/>
      <c r="H62" s="624"/>
      <c r="I62" s="624"/>
      <c r="J62" s="185"/>
      <c r="K62" s="185"/>
      <c r="L62" s="185"/>
      <c r="M62" s="185"/>
      <c r="N62" s="185"/>
    </row>
    <row r="65" spans="4:14" ht="15.75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</sheetData>
  <sheetProtection/>
  <mergeCells count="30">
    <mergeCell ref="J57:J58"/>
    <mergeCell ref="L57:L58"/>
    <mergeCell ref="M57:M58"/>
    <mergeCell ref="N57:N58"/>
    <mergeCell ref="L27:L28"/>
    <mergeCell ref="D42:F42"/>
    <mergeCell ref="B57:C58"/>
    <mergeCell ref="D57:D58"/>
    <mergeCell ref="E57:E58"/>
    <mergeCell ref="F57:F58"/>
    <mergeCell ref="H42:J42"/>
    <mergeCell ref="L42:N42"/>
    <mergeCell ref="H57:H58"/>
    <mergeCell ref="I57:I58"/>
    <mergeCell ref="L12:N12"/>
    <mergeCell ref="A21:A22"/>
    <mergeCell ref="A24:A25"/>
    <mergeCell ref="B27:C28"/>
    <mergeCell ref="D27:D28"/>
    <mergeCell ref="M27:M28"/>
    <mergeCell ref="N27:N28"/>
    <mergeCell ref="E27:E28"/>
    <mergeCell ref="F27:F28"/>
    <mergeCell ref="H27:H28"/>
    <mergeCell ref="A30:A31"/>
    <mergeCell ref="A35:A36"/>
    <mergeCell ref="D12:F12"/>
    <mergeCell ref="H12:J12"/>
    <mergeCell ref="I27:I28"/>
    <mergeCell ref="J27:J28"/>
  </mergeCells>
  <hyperlinks>
    <hyperlink ref="M5" location="nuevos_soles14A" display="Cuadro en nuevos soles"/>
  </hyperlinks>
  <printOptions horizontalCentered="1"/>
  <pageMargins left="0" right="0.4724409448818898" top="0.7874015748031497" bottom="0.6692913385826772" header="0.15748031496062992" footer="0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17"/>
  <sheetViews>
    <sheetView zoomScale="75" zoomScaleNormal="75" zoomScalePageLayoutView="0" workbookViewId="0" topLeftCell="A1">
      <selection activeCell="I7" sqref="I7"/>
    </sheetView>
  </sheetViews>
  <sheetFormatPr defaultColWidth="12.57421875" defaultRowHeight="15"/>
  <cols>
    <col min="1" max="1" width="3.8515625" style="44" customWidth="1"/>
    <col min="2" max="2" width="12.140625" style="44" customWidth="1"/>
    <col min="3" max="3" width="2.8515625" style="44" customWidth="1"/>
    <col min="4" max="5" width="14.140625" style="44" customWidth="1"/>
    <col min="6" max="6" width="14.28125" style="44" customWidth="1"/>
    <col min="7" max="7" width="1.1484375" style="44" customWidth="1"/>
    <col min="8" max="10" width="15.7109375" style="44" customWidth="1"/>
    <col min="11" max="11" width="1.1484375" style="44" customWidth="1"/>
    <col min="12" max="14" width="15.7109375" style="44" customWidth="1"/>
    <col min="15" max="15" width="15.8515625" style="44" customWidth="1"/>
    <col min="16" max="16384" width="12.57421875" style="44" customWidth="1"/>
  </cols>
  <sheetData>
    <row r="1" spans="2:3" ht="15" customHeight="1">
      <c r="B1" s="150"/>
      <c r="C1" s="150"/>
    </row>
    <row r="2" spans="2:3" ht="14.25" customHeight="1">
      <c r="B2" s="150"/>
      <c r="C2" s="150"/>
    </row>
    <row r="3" spans="2:3" ht="14.25" customHeight="1">
      <c r="B3" s="150"/>
      <c r="C3" s="150"/>
    </row>
    <row r="4" spans="2:3" ht="18" customHeight="1">
      <c r="B4" s="150"/>
      <c r="C4" s="150"/>
    </row>
    <row r="5" spans="2:13" s="589" customFormat="1" ht="18" customHeight="1">
      <c r="B5" s="228" t="s">
        <v>146</v>
      </c>
      <c r="C5" s="610"/>
      <c r="M5" s="895" t="s">
        <v>502</v>
      </c>
    </row>
    <row r="6" spans="2:15" s="589" customFormat="1" ht="20.25" customHeight="1">
      <c r="B6" s="118" t="s">
        <v>364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2:15" ht="20.25" customHeight="1">
      <c r="B7" s="444" t="s">
        <v>289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</row>
    <row r="8" spans="2:15" ht="18" customHeight="1">
      <c r="B8" s="444" t="s">
        <v>447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</row>
    <row r="9" spans="2:15" ht="18" customHeight="1">
      <c r="B9" s="444" t="s">
        <v>489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</row>
    <row r="10" spans="2:15" s="80" customFormat="1" ht="16.5" customHeight="1">
      <c r="B10" s="154" t="s">
        <v>57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</row>
    <row r="11" spans="2:15" ht="7.5" customHeight="1"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2:15" ht="18.75" customHeight="1">
      <c r="B12" s="1036" t="s">
        <v>153</v>
      </c>
      <c r="C12" s="120"/>
      <c r="D12" s="1001" t="s">
        <v>183</v>
      </c>
      <c r="E12" s="1001"/>
      <c r="F12" s="1001"/>
      <c r="G12" s="120"/>
      <c r="H12" s="1001" t="s">
        <v>143</v>
      </c>
      <c r="I12" s="1001"/>
      <c r="J12" s="1001"/>
      <c r="K12" s="319"/>
      <c r="L12" s="987" t="s">
        <v>152</v>
      </c>
      <c r="M12" s="1001"/>
      <c r="N12" s="988"/>
      <c r="O12" s="270"/>
    </row>
    <row r="13" spans="2:15" ht="18.75" customHeight="1">
      <c r="B13" s="1037"/>
      <c r="C13" s="332"/>
      <c r="D13" s="321" t="s">
        <v>265</v>
      </c>
      <c r="E13" s="321" t="s">
        <v>266</v>
      </c>
      <c r="F13" s="322" t="s">
        <v>20</v>
      </c>
      <c r="G13" s="332"/>
      <c r="H13" s="321" t="s">
        <v>265</v>
      </c>
      <c r="I13" s="321" t="s">
        <v>266</v>
      </c>
      <c r="J13" s="322" t="s">
        <v>20</v>
      </c>
      <c r="K13" s="333"/>
      <c r="L13" s="323" t="s">
        <v>265</v>
      </c>
      <c r="M13" s="321" t="s">
        <v>266</v>
      </c>
      <c r="N13" s="324" t="s">
        <v>20</v>
      </c>
      <c r="O13" s="334"/>
    </row>
    <row r="14" spans="2:15" ht="12" customHeight="1">
      <c r="B14" s="125"/>
      <c r="C14" s="106"/>
      <c r="D14" s="106"/>
      <c r="E14" s="106"/>
      <c r="F14" s="106"/>
      <c r="G14" s="106"/>
      <c r="H14" s="106"/>
      <c r="I14" s="106"/>
      <c r="J14" s="106"/>
      <c r="K14" s="106"/>
      <c r="L14" s="160"/>
      <c r="M14" s="106"/>
      <c r="N14" s="85"/>
      <c r="O14" s="106"/>
    </row>
    <row r="15" spans="2:15" ht="15.75">
      <c r="B15" s="335">
        <v>2012</v>
      </c>
      <c r="C15" s="855" t="s">
        <v>161</v>
      </c>
      <c r="D15" s="681">
        <v>36507</v>
      </c>
      <c r="E15" s="681">
        <v>16380</v>
      </c>
      <c r="F15" s="130">
        <f>+E15+D15</f>
        <v>52887</v>
      </c>
      <c r="G15" s="130"/>
      <c r="H15" s="681">
        <v>0</v>
      </c>
      <c r="I15" s="681">
        <v>71296</v>
      </c>
      <c r="J15" s="130">
        <f>+I15+H15</f>
        <v>71296</v>
      </c>
      <c r="K15" s="130"/>
      <c r="L15" s="164">
        <f>+D15+H15</f>
        <v>36507</v>
      </c>
      <c r="M15" s="130">
        <f>+E15+I15</f>
        <v>87676</v>
      </c>
      <c r="N15" s="165">
        <f>+L15+M15</f>
        <v>124183</v>
      </c>
      <c r="O15" s="337"/>
    </row>
    <row r="16" spans="2:15" ht="15.75">
      <c r="B16" s="335">
        <f>+B15+1</f>
        <v>2013</v>
      </c>
      <c r="C16" s="336"/>
      <c r="D16" s="681">
        <v>113191</v>
      </c>
      <c r="E16" s="681">
        <v>31282</v>
      </c>
      <c r="F16" s="130">
        <f aca="true" t="shared" si="0" ref="F16:F49">+E16+D16</f>
        <v>144473</v>
      </c>
      <c r="G16" s="130"/>
      <c r="H16" s="681">
        <v>250384</v>
      </c>
      <c r="I16" s="681">
        <v>970404</v>
      </c>
      <c r="J16" s="130">
        <f aca="true" t="shared" si="1" ref="J16:J49">+I16+H16</f>
        <v>1220788</v>
      </c>
      <c r="K16" s="130"/>
      <c r="L16" s="164">
        <f aca="true" t="shared" si="2" ref="L16:L49">+D16+H16</f>
        <v>363575</v>
      </c>
      <c r="M16" s="130">
        <f aca="true" t="shared" si="3" ref="M16:M49">+E16+I16</f>
        <v>1001686</v>
      </c>
      <c r="N16" s="165">
        <f aca="true" t="shared" si="4" ref="N16:N49">+L16+M16</f>
        <v>1365261</v>
      </c>
      <c r="O16" s="337"/>
    </row>
    <row r="17" spans="2:15" ht="15.75">
      <c r="B17" s="335">
        <f aca="true" t="shared" si="5" ref="B17:B49">+B16+1</f>
        <v>2014</v>
      </c>
      <c r="C17" s="336"/>
      <c r="D17" s="681">
        <v>99106</v>
      </c>
      <c r="E17" s="681">
        <v>24856</v>
      </c>
      <c r="F17" s="130">
        <f t="shared" si="0"/>
        <v>123962</v>
      </c>
      <c r="G17" s="130"/>
      <c r="H17" s="681">
        <v>85753</v>
      </c>
      <c r="I17" s="681">
        <v>957295</v>
      </c>
      <c r="J17" s="130">
        <f t="shared" si="1"/>
        <v>1043048</v>
      </c>
      <c r="K17" s="130"/>
      <c r="L17" s="164">
        <f t="shared" si="2"/>
        <v>184859</v>
      </c>
      <c r="M17" s="130">
        <f t="shared" si="3"/>
        <v>982151</v>
      </c>
      <c r="N17" s="165">
        <f t="shared" si="4"/>
        <v>1167010</v>
      </c>
      <c r="O17" s="337"/>
    </row>
    <row r="18" spans="2:15" ht="15.75">
      <c r="B18" s="335">
        <f t="shared" si="5"/>
        <v>2015</v>
      </c>
      <c r="C18" s="336"/>
      <c r="D18" s="681">
        <v>89822</v>
      </c>
      <c r="E18" s="681">
        <v>19004</v>
      </c>
      <c r="F18" s="130">
        <f t="shared" si="0"/>
        <v>108826</v>
      </c>
      <c r="G18" s="130"/>
      <c r="H18" s="681">
        <v>801541</v>
      </c>
      <c r="I18" s="681">
        <v>921278</v>
      </c>
      <c r="J18" s="130">
        <f t="shared" si="1"/>
        <v>1722819</v>
      </c>
      <c r="K18" s="130"/>
      <c r="L18" s="164">
        <f t="shared" si="2"/>
        <v>891363</v>
      </c>
      <c r="M18" s="130">
        <f t="shared" si="3"/>
        <v>940282</v>
      </c>
      <c r="N18" s="165">
        <f t="shared" si="4"/>
        <v>1831645</v>
      </c>
      <c r="O18" s="337"/>
    </row>
    <row r="19" spans="2:15" ht="15.75">
      <c r="B19" s="335">
        <f t="shared" si="5"/>
        <v>2016</v>
      </c>
      <c r="C19" s="336"/>
      <c r="D19" s="681">
        <v>89821</v>
      </c>
      <c r="E19" s="681">
        <v>13396</v>
      </c>
      <c r="F19" s="130">
        <f t="shared" si="0"/>
        <v>103217</v>
      </c>
      <c r="G19" s="130"/>
      <c r="H19" s="682">
        <v>53033</v>
      </c>
      <c r="I19" s="681">
        <v>876167</v>
      </c>
      <c r="J19" s="130">
        <f t="shared" si="1"/>
        <v>929200</v>
      </c>
      <c r="K19" s="130"/>
      <c r="L19" s="164">
        <f t="shared" si="2"/>
        <v>142854</v>
      </c>
      <c r="M19" s="130">
        <f t="shared" si="3"/>
        <v>889563</v>
      </c>
      <c r="N19" s="165">
        <f t="shared" si="4"/>
        <v>1032417</v>
      </c>
      <c r="O19" s="337"/>
    </row>
    <row r="20" spans="2:15" ht="15.75">
      <c r="B20" s="335">
        <f t="shared" si="5"/>
        <v>2017</v>
      </c>
      <c r="C20" s="336"/>
      <c r="D20" s="681">
        <v>76169</v>
      </c>
      <c r="E20" s="681">
        <v>7776</v>
      </c>
      <c r="F20" s="130">
        <f t="shared" si="0"/>
        <v>83945</v>
      </c>
      <c r="G20" s="130"/>
      <c r="H20" s="681">
        <v>487562</v>
      </c>
      <c r="I20" s="681">
        <v>873663</v>
      </c>
      <c r="J20" s="130">
        <f t="shared" si="1"/>
        <v>1361225</v>
      </c>
      <c r="K20" s="130"/>
      <c r="L20" s="164">
        <f t="shared" si="2"/>
        <v>563731</v>
      </c>
      <c r="M20" s="130">
        <f t="shared" si="3"/>
        <v>881439</v>
      </c>
      <c r="N20" s="165">
        <f t="shared" si="4"/>
        <v>1445170</v>
      </c>
      <c r="O20" s="337"/>
    </row>
    <row r="21" spans="2:15" ht="15.75">
      <c r="B21" s="335">
        <f t="shared" si="5"/>
        <v>2018</v>
      </c>
      <c r="C21" s="336"/>
      <c r="D21" s="681">
        <v>67600</v>
      </c>
      <c r="E21" s="681">
        <v>2946</v>
      </c>
      <c r="F21" s="130">
        <f t="shared" si="0"/>
        <v>70546</v>
      </c>
      <c r="G21" s="130"/>
      <c r="H21" s="681">
        <v>22989</v>
      </c>
      <c r="I21" s="681">
        <v>832242</v>
      </c>
      <c r="J21" s="130">
        <f t="shared" si="1"/>
        <v>855231</v>
      </c>
      <c r="K21" s="130"/>
      <c r="L21" s="164">
        <f t="shared" si="2"/>
        <v>90589</v>
      </c>
      <c r="M21" s="130">
        <f t="shared" si="3"/>
        <v>835188</v>
      </c>
      <c r="N21" s="165">
        <f t="shared" si="4"/>
        <v>925777</v>
      </c>
      <c r="O21" s="337"/>
    </row>
    <row r="22" spans="2:15" ht="15.75">
      <c r="B22" s="335">
        <f t="shared" si="5"/>
        <v>2019</v>
      </c>
      <c r="C22" s="336"/>
      <c r="D22" s="681">
        <v>373</v>
      </c>
      <c r="E22" s="681">
        <v>53</v>
      </c>
      <c r="F22" s="130">
        <f t="shared" si="0"/>
        <v>426</v>
      </c>
      <c r="G22" s="130"/>
      <c r="H22" s="681">
        <v>29688</v>
      </c>
      <c r="I22" s="681">
        <v>830775</v>
      </c>
      <c r="J22" s="130">
        <f t="shared" si="1"/>
        <v>860463</v>
      </c>
      <c r="K22" s="130"/>
      <c r="L22" s="164">
        <f t="shared" si="2"/>
        <v>30061</v>
      </c>
      <c r="M22" s="130">
        <f t="shared" si="3"/>
        <v>830828</v>
      </c>
      <c r="N22" s="165">
        <f t="shared" si="4"/>
        <v>860889</v>
      </c>
      <c r="O22" s="337"/>
    </row>
    <row r="23" spans="2:15" ht="15.75">
      <c r="B23" s="335">
        <f t="shared" si="5"/>
        <v>2020</v>
      </c>
      <c r="C23" s="336"/>
      <c r="D23" s="681">
        <v>373</v>
      </c>
      <c r="E23" s="681">
        <v>36</v>
      </c>
      <c r="F23" s="130">
        <f t="shared" si="0"/>
        <v>409</v>
      </c>
      <c r="G23" s="130"/>
      <c r="H23" s="681">
        <v>3489458</v>
      </c>
      <c r="I23" s="681">
        <v>828777</v>
      </c>
      <c r="J23" s="130">
        <f t="shared" si="1"/>
        <v>4318235</v>
      </c>
      <c r="K23" s="130"/>
      <c r="L23" s="164">
        <f t="shared" si="2"/>
        <v>3489831</v>
      </c>
      <c r="M23" s="130">
        <f t="shared" si="3"/>
        <v>828813</v>
      </c>
      <c r="N23" s="165">
        <f t="shared" si="4"/>
        <v>4318644</v>
      </c>
      <c r="O23" s="337"/>
    </row>
    <row r="24" spans="2:15" ht="15.75">
      <c r="B24" s="335">
        <f t="shared" si="5"/>
        <v>2021</v>
      </c>
      <c r="C24" s="336"/>
      <c r="D24" s="681">
        <v>373</v>
      </c>
      <c r="E24" s="681">
        <v>21</v>
      </c>
      <c r="F24" s="130">
        <f t="shared" si="0"/>
        <v>394</v>
      </c>
      <c r="G24" s="130"/>
      <c r="H24" s="681">
        <v>22989</v>
      </c>
      <c r="I24" s="681">
        <v>555538</v>
      </c>
      <c r="J24" s="130">
        <f t="shared" si="1"/>
        <v>578527</v>
      </c>
      <c r="K24" s="130"/>
      <c r="L24" s="164">
        <f t="shared" si="2"/>
        <v>23362</v>
      </c>
      <c r="M24" s="130">
        <f t="shared" si="3"/>
        <v>555559</v>
      </c>
      <c r="N24" s="165">
        <f t="shared" si="4"/>
        <v>578921</v>
      </c>
      <c r="O24" s="337"/>
    </row>
    <row r="25" spans="2:15" ht="15.75">
      <c r="B25" s="335">
        <f t="shared" si="5"/>
        <v>2022</v>
      </c>
      <c r="C25" s="336"/>
      <c r="D25" s="681">
        <v>249</v>
      </c>
      <c r="E25" s="681">
        <v>4</v>
      </c>
      <c r="F25" s="130">
        <f t="shared" si="0"/>
        <v>253</v>
      </c>
      <c r="G25" s="130"/>
      <c r="H25" s="681">
        <v>22989</v>
      </c>
      <c r="I25" s="681">
        <v>554071</v>
      </c>
      <c r="J25" s="130">
        <f t="shared" si="1"/>
        <v>577060</v>
      </c>
      <c r="K25" s="130"/>
      <c r="L25" s="164">
        <f t="shared" si="2"/>
        <v>23238</v>
      </c>
      <c r="M25" s="130">
        <f t="shared" si="3"/>
        <v>554075</v>
      </c>
      <c r="N25" s="165">
        <f t="shared" si="4"/>
        <v>577313</v>
      </c>
      <c r="O25" s="337"/>
    </row>
    <row r="26" spans="2:15" ht="15.75">
      <c r="B26" s="335">
        <f t="shared" si="5"/>
        <v>2023</v>
      </c>
      <c r="C26" s="336"/>
      <c r="D26" s="681">
        <v>0</v>
      </c>
      <c r="E26" s="681">
        <v>0</v>
      </c>
      <c r="F26" s="130">
        <f t="shared" si="0"/>
        <v>0</v>
      </c>
      <c r="G26" s="130"/>
      <c r="H26" s="681">
        <v>229981</v>
      </c>
      <c r="I26" s="681">
        <v>552604</v>
      </c>
      <c r="J26" s="130">
        <f t="shared" si="1"/>
        <v>782585</v>
      </c>
      <c r="K26" s="130"/>
      <c r="L26" s="164">
        <f t="shared" si="2"/>
        <v>229981</v>
      </c>
      <c r="M26" s="130">
        <f t="shared" si="3"/>
        <v>552604</v>
      </c>
      <c r="N26" s="165">
        <f t="shared" si="4"/>
        <v>782585</v>
      </c>
      <c r="O26" s="337"/>
    </row>
    <row r="27" spans="2:15" ht="15.75">
      <c r="B27" s="335">
        <f t="shared" si="5"/>
        <v>2024</v>
      </c>
      <c r="C27" s="336"/>
      <c r="D27" s="681">
        <v>0</v>
      </c>
      <c r="E27" s="681">
        <v>0</v>
      </c>
      <c r="F27" s="130">
        <f t="shared" si="0"/>
        <v>0</v>
      </c>
      <c r="G27" s="130"/>
      <c r="H27" s="681">
        <v>401554</v>
      </c>
      <c r="I27" s="681">
        <v>540373</v>
      </c>
      <c r="J27" s="130">
        <f t="shared" si="1"/>
        <v>941927</v>
      </c>
      <c r="K27" s="130"/>
      <c r="L27" s="164">
        <f t="shared" si="2"/>
        <v>401554</v>
      </c>
      <c r="M27" s="130">
        <f t="shared" si="3"/>
        <v>540373</v>
      </c>
      <c r="N27" s="165">
        <f t="shared" si="4"/>
        <v>941927</v>
      </c>
      <c r="O27" s="337"/>
    </row>
    <row r="28" spans="2:15" ht="15.75">
      <c r="B28" s="335">
        <f t="shared" si="5"/>
        <v>2025</v>
      </c>
      <c r="C28" s="336"/>
      <c r="D28" s="681">
        <v>0</v>
      </c>
      <c r="E28" s="681">
        <v>0</v>
      </c>
      <c r="F28" s="130">
        <f t="shared" si="0"/>
        <v>0</v>
      </c>
      <c r="G28" s="130"/>
      <c r="H28" s="681">
        <v>22989</v>
      </c>
      <c r="I28" s="681">
        <v>510448</v>
      </c>
      <c r="J28" s="130">
        <f t="shared" si="1"/>
        <v>533437</v>
      </c>
      <c r="K28" s="130"/>
      <c r="L28" s="164">
        <f t="shared" si="2"/>
        <v>22989</v>
      </c>
      <c r="M28" s="130">
        <f t="shared" si="3"/>
        <v>510448</v>
      </c>
      <c r="N28" s="165">
        <f t="shared" si="4"/>
        <v>533437</v>
      </c>
      <c r="O28" s="337"/>
    </row>
    <row r="29" spans="2:15" ht="15.75">
      <c r="B29" s="335">
        <f t="shared" si="5"/>
        <v>2026</v>
      </c>
      <c r="C29" s="336"/>
      <c r="D29" s="681">
        <v>0</v>
      </c>
      <c r="E29" s="681">
        <v>0</v>
      </c>
      <c r="F29" s="130">
        <f t="shared" si="0"/>
        <v>0</v>
      </c>
      <c r="G29" s="130"/>
      <c r="H29" s="681">
        <v>1704488</v>
      </c>
      <c r="I29" s="681">
        <v>508981</v>
      </c>
      <c r="J29" s="130">
        <f t="shared" si="1"/>
        <v>2213469</v>
      </c>
      <c r="K29" s="130"/>
      <c r="L29" s="164">
        <f t="shared" si="2"/>
        <v>1704488</v>
      </c>
      <c r="M29" s="130">
        <f t="shared" si="3"/>
        <v>508981</v>
      </c>
      <c r="N29" s="165">
        <f t="shared" si="4"/>
        <v>2213469</v>
      </c>
      <c r="O29" s="337"/>
    </row>
    <row r="30" spans="2:15" ht="15.75">
      <c r="B30" s="335">
        <f t="shared" si="5"/>
        <v>2027</v>
      </c>
      <c r="C30" s="336"/>
      <c r="D30" s="681">
        <v>0</v>
      </c>
      <c r="E30" s="681">
        <v>0</v>
      </c>
      <c r="F30" s="130">
        <f t="shared" si="0"/>
        <v>0</v>
      </c>
      <c r="G30" s="130"/>
      <c r="H30" s="681">
        <v>22989</v>
      </c>
      <c r="I30" s="681">
        <v>369631</v>
      </c>
      <c r="J30" s="130">
        <f t="shared" si="1"/>
        <v>392620</v>
      </c>
      <c r="K30" s="130"/>
      <c r="L30" s="164">
        <f t="shared" si="2"/>
        <v>22989</v>
      </c>
      <c r="M30" s="130">
        <f t="shared" si="3"/>
        <v>369631</v>
      </c>
      <c r="N30" s="165">
        <f t="shared" si="4"/>
        <v>392620</v>
      </c>
      <c r="O30" s="337"/>
    </row>
    <row r="31" spans="2:15" ht="15.75">
      <c r="B31" s="335">
        <f t="shared" si="5"/>
        <v>2028</v>
      </c>
      <c r="C31" s="336"/>
      <c r="D31" s="681">
        <v>0</v>
      </c>
      <c r="E31" s="681">
        <v>0</v>
      </c>
      <c r="F31" s="130">
        <f t="shared" si="0"/>
        <v>0</v>
      </c>
      <c r="G31" s="130"/>
      <c r="H31" s="681">
        <v>32421</v>
      </c>
      <c r="I31" s="681">
        <v>367712</v>
      </c>
      <c r="J31" s="130">
        <f t="shared" si="1"/>
        <v>400133</v>
      </c>
      <c r="K31" s="130"/>
      <c r="L31" s="164">
        <f t="shared" si="2"/>
        <v>32421</v>
      </c>
      <c r="M31" s="130">
        <f t="shared" si="3"/>
        <v>367712</v>
      </c>
      <c r="N31" s="165">
        <f t="shared" si="4"/>
        <v>400133</v>
      </c>
      <c r="O31" s="337"/>
    </row>
    <row r="32" spans="2:15" ht="15.75">
      <c r="B32" s="335">
        <f t="shared" si="5"/>
        <v>2029</v>
      </c>
      <c r="C32" s="336"/>
      <c r="D32" s="681">
        <v>0</v>
      </c>
      <c r="E32" s="681">
        <v>0</v>
      </c>
      <c r="F32" s="130">
        <f t="shared" si="0"/>
        <v>0</v>
      </c>
      <c r="G32" s="130"/>
      <c r="H32" s="681">
        <v>32421</v>
      </c>
      <c r="I32" s="681">
        <v>365643</v>
      </c>
      <c r="J32" s="130">
        <f t="shared" si="1"/>
        <v>398064</v>
      </c>
      <c r="K32" s="130"/>
      <c r="L32" s="164">
        <f t="shared" si="2"/>
        <v>32421</v>
      </c>
      <c r="M32" s="130">
        <f t="shared" si="3"/>
        <v>365643</v>
      </c>
      <c r="N32" s="165">
        <f t="shared" si="4"/>
        <v>398064</v>
      </c>
      <c r="O32" s="337"/>
    </row>
    <row r="33" spans="2:15" ht="15.75">
      <c r="B33" s="335">
        <f t="shared" si="5"/>
        <v>2030</v>
      </c>
      <c r="C33" s="336"/>
      <c r="D33" s="681">
        <v>0</v>
      </c>
      <c r="E33" s="681">
        <v>0</v>
      </c>
      <c r="F33" s="130">
        <f t="shared" si="0"/>
        <v>0</v>
      </c>
      <c r="G33" s="130"/>
      <c r="H33" s="681">
        <v>32421</v>
      </c>
      <c r="I33" s="681">
        <v>363573</v>
      </c>
      <c r="J33" s="130">
        <f t="shared" si="1"/>
        <v>395994</v>
      </c>
      <c r="K33" s="130"/>
      <c r="L33" s="164">
        <f t="shared" si="2"/>
        <v>32421</v>
      </c>
      <c r="M33" s="130">
        <f t="shared" si="3"/>
        <v>363573</v>
      </c>
      <c r="N33" s="165">
        <f t="shared" si="4"/>
        <v>395994</v>
      </c>
      <c r="O33" s="337"/>
    </row>
    <row r="34" spans="2:15" ht="15.75">
      <c r="B34" s="335">
        <f t="shared" si="5"/>
        <v>2031</v>
      </c>
      <c r="C34" s="336"/>
      <c r="D34" s="681">
        <v>0</v>
      </c>
      <c r="E34" s="681">
        <v>0</v>
      </c>
      <c r="F34" s="130">
        <f t="shared" si="0"/>
        <v>0</v>
      </c>
      <c r="G34" s="130"/>
      <c r="H34" s="681">
        <v>1676160</v>
      </c>
      <c r="I34" s="681">
        <v>361504</v>
      </c>
      <c r="J34" s="130">
        <f t="shared" si="1"/>
        <v>2037664</v>
      </c>
      <c r="K34" s="130"/>
      <c r="L34" s="164">
        <f t="shared" si="2"/>
        <v>1676160</v>
      </c>
      <c r="M34" s="130">
        <f t="shared" si="3"/>
        <v>361504</v>
      </c>
      <c r="N34" s="165">
        <f t="shared" si="4"/>
        <v>2037664</v>
      </c>
      <c r="O34" s="337"/>
    </row>
    <row r="35" spans="2:15" ht="15.75">
      <c r="B35" s="335">
        <f t="shared" si="5"/>
        <v>2032</v>
      </c>
      <c r="C35" s="336"/>
      <c r="D35" s="681">
        <v>0</v>
      </c>
      <c r="E35" s="681">
        <v>0</v>
      </c>
      <c r="F35" s="130">
        <f t="shared" si="0"/>
        <v>0</v>
      </c>
      <c r="G35" s="130"/>
      <c r="H35" s="681">
        <v>32421</v>
      </c>
      <c r="I35" s="681">
        <v>245195</v>
      </c>
      <c r="J35" s="130">
        <f t="shared" si="1"/>
        <v>277616</v>
      </c>
      <c r="K35" s="130"/>
      <c r="L35" s="164">
        <f t="shared" si="2"/>
        <v>32421</v>
      </c>
      <c r="M35" s="130">
        <f t="shared" si="3"/>
        <v>245195</v>
      </c>
      <c r="N35" s="165">
        <f t="shared" si="4"/>
        <v>277616</v>
      </c>
      <c r="O35" s="337"/>
    </row>
    <row r="36" spans="2:15" ht="15.75">
      <c r="B36" s="335">
        <f t="shared" si="5"/>
        <v>2033</v>
      </c>
      <c r="C36" s="336"/>
      <c r="D36" s="681">
        <v>0</v>
      </c>
      <c r="E36" s="681">
        <v>0</v>
      </c>
      <c r="F36" s="130">
        <f t="shared" si="0"/>
        <v>0</v>
      </c>
      <c r="G36" s="130"/>
      <c r="H36" s="681">
        <v>32421</v>
      </c>
      <c r="I36" s="681">
        <v>243126</v>
      </c>
      <c r="J36" s="130">
        <f t="shared" si="1"/>
        <v>275547</v>
      </c>
      <c r="K36" s="130"/>
      <c r="L36" s="164">
        <f t="shared" si="2"/>
        <v>32421</v>
      </c>
      <c r="M36" s="130">
        <f t="shared" si="3"/>
        <v>243126</v>
      </c>
      <c r="N36" s="165">
        <f t="shared" si="4"/>
        <v>275547</v>
      </c>
      <c r="O36" s="337"/>
    </row>
    <row r="37" spans="2:15" ht="15.75">
      <c r="B37" s="335">
        <f t="shared" si="5"/>
        <v>2034</v>
      </c>
      <c r="C37" s="336"/>
      <c r="D37" s="681">
        <v>0</v>
      </c>
      <c r="E37" s="681">
        <v>0</v>
      </c>
      <c r="F37" s="130">
        <f t="shared" si="0"/>
        <v>0</v>
      </c>
      <c r="G37" s="130"/>
      <c r="H37" s="681">
        <v>32421</v>
      </c>
      <c r="I37" s="681">
        <v>241057</v>
      </c>
      <c r="J37" s="130">
        <f t="shared" si="1"/>
        <v>273478</v>
      </c>
      <c r="K37" s="130"/>
      <c r="L37" s="164">
        <f t="shared" si="2"/>
        <v>32421</v>
      </c>
      <c r="M37" s="130">
        <f t="shared" si="3"/>
        <v>241057</v>
      </c>
      <c r="N37" s="165">
        <f t="shared" si="4"/>
        <v>273478</v>
      </c>
      <c r="O37" s="337"/>
    </row>
    <row r="38" spans="2:15" ht="15.75">
      <c r="B38" s="335">
        <f t="shared" si="5"/>
        <v>2035</v>
      </c>
      <c r="C38" s="336"/>
      <c r="D38" s="681">
        <v>0</v>
      </c>
      <c r="E38" s="681">
        <v>0</v>
      </c>
      <c r="F38" s="130">
        <f t="shared" si="0"/>
        <v>0</v>
      </c>
      <c r="G38" s="130"/>
      <c r="H38" s="681">
        <v>464940</v>
      </c>
      <c r="I38" s="681">
        <v>221728</v>
      </c>
      <c r="J38" s="130">
        <f t="shared" si="1"/>
        <v>686668</v>
      </c>
      <c r="K38" s="130"/>
      <c r="L38" s="164">
        <f t="shared" si="2"/>
        <v>464940</v>
      </c>
      <c r="M38" s="130">
        <f t="shared" si="3"/>
        <v>221728</v>
      </c>
      <c r="N38" s="165">
        <f t="shared" si="4"/>
        <v>686668</v>
      </c>
      <c r="O38" s="337"/>
    </row>
    <row r="39" spans="2:15" ht="15" customHeight="1">
      <c r="B39" s="335">
        <f t="shared" si="5"/>
        <v>2036</v>
      </c>
      <c r="C39" s="336"/>
      <c r="D39" s="681">
        <v>0</v>
      </c>
      <c r="E39" s="681">
        <v>0</v>
      </c>
      <c r="F39" s="130">
        <f t="shared" si="0"/>
        <v>0</v>
      </c>
      <c r="G39" s="130"/>
      <c r="H39" s="681">
        <v>32421</v>
      </c>
      <c r="I39" s="681">
        <v>202399</v>
      </c>
      <c r="J39" s="130">
        <f t="shared" si="1"/>
        <v>234820</v>
      </c>
      <c r="K39" s="130"/>
      <c r="L39" s="164">
        <f t="shared" si="2"/>
        <v>32421</v>
      </c>
      <c r="M39" s="130">
        <f t="shared" si="3"/>
        <v>202399</v>
      </c>
      <c r="N39" s="165">
        <f t="shared" si="4"/>
        <v>234820</v>
      </c>
      <c r="O39" s="337"/>
    </row>
    <row r="40" spans="2:15" ht="15.75">
      <c r="B40" s="335">
        <f t="shared" si="5"/>
        <v>2037</v>
      </c>
      <c r="C40" s="336"/>
      <c r="D40" s="681">
        <v>0</v>
      </c>
      <c r="E40" s="681">
        <v>0</v>
      </c>
      <c r="F40" s="130">
        <f t="shared" si="0"/>
        <v>0</v>
      </c>
      <c r="G40" s="130"/>
      <c r="H40" s="681">
        <v>1852345</v>
      </c>
      <c r="I40" s="681">
        <v>200330</v>
      </c>
      <c r="J40" s="130">
        <f t="shared" si="1"/>
        <v>2052675</v>
      </c>
      <c r="K40" s="130"/>
      <c r="L40" s="164">
        <f t="shared" si="2"/>
        <v>1852345</v>
      </c>
      <c r="M40" s="130">
        <f t="shared" si="3"/>
        <v>200330</v>
      </c>
      <c r="N40" s="165">
        <f t="shared" si="4"/>
        <v>2052675</v>
      </c>
      <c r="O40" s="337"/>
    </row>
    <row r="41" spans="2:15" ht="15.75">
      <c r="B41" s="335">
        <f t="shared" si="5"/>
        <v>2038</v>
      </c>
      <c r="C41" s="336"/>
      <c r="D41" s="681">
        <v>0</v>
      </c>
      <c r="E41" s="681">
        <v>0</v>
      </c>
      <c r="F41" s="130">
        <f t="shared" si="0"/>
        <v>0</v>
      </c>
      <c r="G41" s="130"/>
      <c r="H41" s="681">
        <v>0</v>
      </c>
      <c r="I41" s="681">
        <v>74238</v>
      </c>
      <c r="J41" s="130">
        <f t="shared" si="1"/>
        <v>74238</v>
      </c>
      <c r="K41" s="130"/>
      <c r="L41" s="164">
        <f t="shared" si="2"/>
        <v>0</v>
      </c>
      <c r="M41" s="130">
        <f t="shared" si="3"/>
        <v>74238</v>
      </c>
      <c r="N41" s="165">
        <f t="shared" si="4"/>
        <v>74238</v>
      </c>
      <c r="O41" s="337"/>
    </row>
    <row r="42" spans="2:15" ht="15.75">
      <c r="B42" s="335">
        <f t="shared" si="5"/>
        <v>2039</v>
      </c>
      <c r="C42" s="336"/>
      <c r="D42" s="681">
        <v>0</v>
      </c>
      <c r="E42" s="681">
        <v>0</v>
      </c>
      <c r="F42" s="130">
        <f t="shared" si="0"/>
        <v>0</v>
      </c>
      <c r="G42" s="130"/>
      <c r="H42" s="681">
        <v>0</v>
      </c>
      <c r="I42" s="681">
        <v>74238</v>
      </c>
      <c r="J42" s="130">
        <f t="shared" si="1"/>
        <v>74238</v>
      </c>
      <c r="K42" s="130"/>
      <c r="L42" s="164">
        <f t="shared" si="2"/>
        <v>0</v>
      </c>
      <c r="M42" s="130">
        <f t="shared" si="3"/>
        <v>74238</v>
      </c>
      <c r="N42" s="165">
        <f t="shared" si="4"/>
        <v>74238</v>
      </c>
      <c r="O42" s="337"/>
    </row>
    <row r="43" spans="2:15" ht="15.75">
      <c r="B43" s="335">
        <f t="shared" si="5"/>
        <v>2040</v>
      </c>
      <c r="C43" s="336"/>
      <c r="D43" s="681">
        <v>0</v>
      </c>
      <c r="E43" s="681">
        <v>0</v>
      </c>
      <c r="F43" s="130">
        <f t="shared" si="0"/>
        <v>0</v>
      </c>
      <c r="G43" s="130"/>
      <c r="H43" s="681">
        <v>0</v>
      </c>
      <c r="I43" s="681">
        <v>74238</v>
      </c>
      <c r="J43" s="130">
        <f t="shared" si="1"/>
        <v>74238</v>
      </c>
      <c r="K43" s="130"/>
      <c r="L43" s="164">
        <f t="shared" si="2"/>
        <v>0</v>
      </c>
      <c r="M43" s="130">
        <f t="shared" si="3"/>
        <v>74238</v>
      </c>
      <c r="N43" s="165">
        <f t="shared" si="4"/>
        <v>74238</v>
      </c>
      <c r="O43" s="337"/>
    </row>
    <row r="44" spans="2:15" ht="15.75">
      <c r="B44" s="335">
        <f t="shared" si="5"/>
        <v>2041</v>
      </c>
      <c r="C44" s="336"/>
      <c r="D44" s="681">
        <v>0</v>
      </c>
      <c r="E44" s="681">
        <v>0</v>
      </c>
      <c r="F44" s="130">
        <f t="shared" si="0"/>
        <v>0</v>
      </c>
      <c r="G44" s="130"/>
      <c r="H44" s="681">
        <v>0</v>
      </c>
      <c r="I44" s="681">
        <v>74238</v>
      </c>
      <c r="J44" s="130">
        <f t="shared" si="1"/>
        <v>74238</v>
      </c>
      <c r="K44" s="130"/>
      <c r="L44" s="164">
        <f t="shared" si="2"/>
        <v>0</v>
      </c>
      <c r="M44" s="130">
        <f t="shared" si="3"/>
        <v>74238</v>
      </c>
      <c r="N44" s="165">
        <f t="shared" si="4"/>
        <v>74238</v>
      </c>
      <c r="O44" s="337"/>
    </row>
    <row r="45" spans="2:15" ht="15.75">
      <c r="B45" s="335">
        <f t="shared" si="5"/>
        <v>2042</v>
      </c>
      <c r="C45" s="336"/>
      <c r="D45" s="681">
        <v>0</v>
      </c>
      <c r="E45" s="681">
        <v>0</v>
      </c>
      <c r="F45" s="130">
        <f t="shared" si="0"/>
        <v>0</v>
      </c>
      <c r="G45" s="130"/>
      <c r="H45" s="681">
        <v>1012950</v>
      </c>
      <c r="I45" s="681">
        <v>39544</v>
      </c>
      <c r="J45" s="130">
        <f t="shared" si="1"/>
        <v>1052494</v>
      </c>
      <c r="K45" s="130"/>
      <c r="L45" s="164">
        <f t="shared" si="2"/>
        <v>1012950</v>
      </c>
      <c r="M45" s="130">
        <f t="shared" si="3"/>
        <v>39544</v>
      </c>
      <c r="N45" s="165">
        <f t="shared" si="4"/>
        <v>1052494</v>
      </c>
      <c r="O45" s="337"/>
    </row>
    <row r="46" spans="2:15" ht="15.75">
      <c r="B46" s="335">
        <f t="shared" si="5"/>
        <v>2043</v>
      </c>
      <c r="C46" s="336"/>
      <c r="D46" s="681">
        <v>0</v>
      </c>
      <c r="E46" s="681">
        <v>0</v>
      </c>
      <c r="F46" s="130">
        <f t="shared" si="0"/>
        <v>0</v>
      </c>
      <c r="G46" s="130"/>
      <c r="H46" s="681">
        <v>0</v>
      </c>
      <c r="I46" s="681">
        <v>4851</v>
      </c>
      <c r="J46" s="130">
        <f t="shared" si="1"/>
        <v>4851</v>
      </c>
      <c r="K46" s="130"/>
      <c r="L46" s="164">
        <f t="shared" si="2"/>
        <v>0</v>
      </c>
      <c r="M46" s="130">
        <f t="shared" si="3"/>
        <v>4851</v>
      </c>
      <c r="N46" s="165">
        <f t="shared" si="4"/>
        <v>4851</v>
      </c>
      <c r="O46" s="337"/>
    </row>
    <row r="47" spans="2:15" ht="15.75">
      <c r="B47" s="335">
        <f t="shared" si="5"/>
        <v>2044</v>
      </c>
      <c r="C47" s="336"/>
      <c r="D47" s="681">
        <v>0</v>
      </c>
      <c r="E47" s="681">
        <v>0</v>
      </c>
      <c r="F47" s="130">
        <f t="shared" si="0"/>
        <v>0</v>
      </c>
      <c r="G47" s="130"/>
      <c r="H47" s="681">
        <v>0</v>
      </c>
      <c r="I47" s="681">
        <v>4851</v>
      </c>
      <c r="J47" s="130">
        <f t="shared" si="1"/>
        <v>4851</v>
      </c>
      <c r="K47" s="130"/>
      <c r="L47" s="164">
        <f t="shared" si="2"/>
        <v>0</v>
      </c>
      <c r="M47" s="130">
        <f t="shared" si="3"/>
        <v>4851</v>
      </c>
      <c r="N47" s="165">
        <f t="shared" si="4"/>
        <v>4851</v>
      </c>
      <c r="O47" s="337"/>
    </row>
    <row r="48" spans="2:15" ht="15.75">
      <c r="B48" s="335">
        <f t="shared" si="5"/>
        <v>2045</v>
      </c>
      <c r="C48" s="336"/>
      <c r="D48" s="681">
        <v>0</v>
      </c>
      <c r="E48" s="681">
        <v>0</v>
      </c>
      <c r="F48" s="130">
        <f t="shared" si="0"/>
        <v>0</v>
      </c>
      <c r="G48" s="130"/>
      <c r="H48" s="681">
        <v>0</v>
      </c>
      <c r="I48" s="681">
        <v>4851</v>
      </c>
      <c r="J48" s="130">
        <f t="shared" si="1"/>
        <v>4851</v>
      </c>
      <c r="K48" s="130"/>
      <c r="L48" s="164">
        <f t="shared" si="2"/>
        <v>0</v>
      </c>
      <c r="M48" s="130">
        <f t="shared" si="3"/>
        <v>4851</v>
      </c>
      <c r="N48" s="165">
        <f t="shared" si="4"/>
        <v>4851</v>
      </c>
      <c r="O48" s="337"/>
    </row>
    <row r="49" spans="2:15" ht="15.75">
      <c r="B49" s="335">
        <f t="shared" si="5"/>
        <v>2046</v>
      </c>
      <c r="C49" s="336"/>
      <c r="D49" s="681">
        <v>0</v>
      </c>
      <c r="E49" s="681">
        <v>0</v>
      </c>
      <c r="F49" s="130">
        <f t="shared" si="0"/>
        <v>0</v>
      </c>
      <c r="G49" s="130"/>
      <c r="H49" s="681">
        <v>92270</v>
      </c>
      <c r="I49" s="681">
        <v>4851</v>
      </c>
      <c r="J49" s="130">
        <f t="shared" si="1"/>
        <v>97121</v>
      </c>
      <c r="K49" s="130"/>
      <c r="L49" s="164">
        <f t="shared" si="2"/>
        <v>92270</v>
      </c>
      <c r="M49" s="130">
        <f t="shared" si="3"/>
        <v>4851</v>
      </c>
      <c r="N49" s="165">
        <f t="shared" si="4"/>
        <v>97121</v>
      </c>
      <c r="O49" s="337"/>
    </row>
    <row r="50" spans="2:15" ht="12" customHeight="1">
      <c r="B50" s="338"/>
      <c r="C50" s="794"/>
      <c r="D50" s="130"/>
      <c r="E50" s="130"/>
      <c r="F50" s="130"/>
      <c r="G50" s="130"/>
      <c r="H50" s="130"/>
      <c r="I50" s="130"/>
      <c r="J50" s="130"/>
      <c r="K50" s="130"/>
      <c r="L50" s="164"/>
      <c r="M50" s="130"/>
      <c r="N50" s="165"/>
      <c r="O50" s="130"/>
    </row>
    <row r="51" spans="2:15" ht="15" customHeight="1">
      <c r="B51" s="1038" t="s">
        <v>62</v>
      </c>
      <c r="C51" s="331"/>
      <c r="D51" s="1030">
        <f>SUM(D15:D49)</f>
        <v>573584</v>
      </c>
      <c r="E51" s="1030">
        <f>SUM(E15:E49)</f>
        <v>115754</v>
      </c>
      <c r="F51" s="1030">
        <f>SUM(F15:F49)</f>
        <v>689338</v>
      </c>
      <c r="G51" s="331"/>
      <c r="H51" s="1030">
        <f>SUM(H15:H49)</f>
        <v>12973999</v>
      </c>
      <c r="I51" s="1030">
        <f>SUM(I15:I49)</f>
        <v>13921710</v>
      </c>
      <c r="J51" s="1034">
        <f>SUM(J15:J49)</f>
        <v>26895709</v>
      </c>
      <c r="K51" s="331"/>
      <c r="L51" s="1028">
        <f>SUM(L15:L49)</f>
        <v>13547583</v>
      </c>
      <c r="M51" s="1030">
        <f>SUM(M15:M49)</f>
        <v>14037464</v>
      </c>
      <c r="N51" s="1032">
        <f>SUM(N15:N49)</f>
        <v>27585047</v>
      </c>
      <c r="O51" s="342"/>
    </row>
    <row r="52" spans="2:15" ht="15" customHeight="1">
      <c r="B52" s="1039"/>
      <c r="C52" s="795"/>
      <c r="D52" s="1031"/>
      <c r="E52" s="1031"/>
      <c r="F52" s="1031"/>
      <c r="G52" s="793">
        <f>SUM(G15:G49)</f>
        <v>0</v>
      </c>
      <c r="H52" s="1031"/>
      <c r="I52" s="1031"/>
      <c r="J52" s="1035"/>
      <c r="K52" s="793">
        <f>SUM(K15:K49)</f>
        <v>0</v>
      </c>
      <c r="L52" s="1029"/>
      <c r="M52" s="1031"/>
      <c r="N52" s="1033"/>
      <c r="O52" s="176"/>
    </row>
    <row r="53" ht="7.5" customHeight="1"/>
    <row r="54" spans="2:9" s="80" customFormat="1" ht="15.75" customHeight="1">
      <c r="B54" s="626" t="s">
        <v>445</v>
      </c>
      <c r="C54" s="94"/>
      <c r="D54" s="94"/>
      <c r="H54" s="622"/>
      <c r="I54" s="622"/>
    </row>
    <row r="55" spans="2:8" s="80" customFormat="1" ht="15.75" customHeight="1">
      <c r="B55" s="263" t="s">
        <v>446</v>
      </c>
      <c r="C55" s="94"/>
      <c r="D55" s="94"/>
      <c r="H55" s="622"/>
    </row>
    <row r="56" spans="2:11" ht="6.75" customHeight="1">
      <c r="B56" s="80"/>
      <c r="C56" s="275"/>
      <c r="D56" s="170"/>
      <c r="E56" s="170"/>
      <c r="F56" s="170"/>
      <c r="G56" s="170"/>
      <c r="H56" s="170"/>
      <c r="I56" s="170"/>
      <c r="J56" s="170"/>
      <c r="K56" s="80"/>
    </row>
    <row r="57" spans="2:11" ht="15.75" customHeight="1">
      <c r="B57" s="717" t="s">
        <v>491</v>
      </c>
      <c r="C57" s="80"/>
      <c r="D57" s="170"/>
      <c r="E57" s="170"/>
      <c r="F57" s="170"/>
      <c r="G57" s="170"/>
      <c r="H57" s="170"/>
      <c r="I57" s="170"/>
      <c r="J57" s="170"/>
      <c r="K57" s="80"/>
    </row>
    <row r="58" spans="2:10" ht="15.75" customHeight="1">
      <c r="B58" s="49"/>
      <c r="D58" s="170"/>
      <c r="E58" s="170"/>
      <c r="F58" s="170"/>
      <c r="G58" s="170"/>
      <c r="H58" s="170"/>
      <c r="I58" s="170"/>
      <c r="J58" s="170"/>
    </row>
    <row r="59" spans="2:13" ht="15.75">
      <c r="B59" s="278"/>
      <c r="D59" s="170"/>
      <c r="E59" s="170"/>
      <c r="F59" s="170"/>
      <c r="G59" s="170"/>
      <c r="H59" s="170"/>
      <c r="I59" s="170"/>
      <c r="J59" s="170"/>
      <c r="M59" s="87">
        <v>0.383141762452</v>
      </c>
    </row>
    <row r="60" spans="2:14" ht="18">
      <c r="B60" s="228" t="s">
        <v>501</v>
      </c>
      <c r="C60" s="610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</row>
    <row r="61" spans="2:14" ht="18">
      <c r="B61" s="118" t="s">
        <v>364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2:14" ht="15.75">
      <c r="B62" s="444" t="s">
        <v>289</v>
      </c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</row>
    <row r="63" spans="2:14" ht="15.75">
      <c r="B63" s="444" t="s">
        <v>447</v>
      </c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</row>
    <row r="64" spans="2:14" ht="15.75">
      <c r="B64" s="444" t="s">
        <v>489</v>
      </c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</row>
    <row r="65" spans="2:14" ht="15.75">
      <c r="B65" s="683" t="s">
        <v>496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2:14" ht="15.75"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</row>
    <row r="67" spans="2:14" ht="16.5">
      <c r="B67" s="1036" t="s">
        <v>153</v>
      </c>
      <c r="C67" s="120"/>
      <c r="D67" s="1001" t="s">
        <v>183</v>
      </c>
      <c r="E67" s="1001"/>
      <c r="F67" s="1001"/>
      <c r="G67" s="120"/>
      <c r="H67" s="1001" t="s">
        <v>143</v>
      </c>
      <c r="I67" s="1001"/>
      <c r="J67" s="1001"/>
      <c r="K67" s="319"/>
      <c r="L67" s="987" t="s">
        <v>152</v>
      </c>
      <c r="M67" s="1001"/>
      <c r="N67" s="988"/>
    </row>
    <row r="68" spans="2:14" ht="16.5">
      <c r="B68" s="1037"/>
      <c r="C68" s="332"/>
      <c r="D68" s="321" t="s">
        <v>265</v>
      </c>
      <c r="E68" s="321" t="s">
        <v>266</v>
      </c>
      <c r="F68" s="322" t="s">
        <v>20</v>
      </c>
      <c r="G68" s="332"/>
      <c r="H68" s="321" t="s">
        <v>265</v>
      </c>
      <c r="I68" s="321" t="s">
        <v>266</v>
      </c>
      <c r="J68" s="322" t="s">
        <v>20</v>
      </c>
      <c r="K68" s="333"/>
      <c r="L68" s="323" t="s">
        <v>265</v>
      </c>
      <c r="M68" s="321" t="s">
        <v>266</v>
      </c>
      <c r="N68" s="324" t="s">
        <v>20</v>
      </c>
    </row>
    <row r="69" spans="2:14" ht="15">
      <c r="B69" s="125"/>
      <c r="C69" s="106"/>
      <c r="D69" s="106"/>
      <c r="E69" s="106"/>
      <c r="F69" s="106"/>
      <c r="G69" s="106"/>
      <c r="H69" s="106"/>
      <c r="I69" s="106"/>
      <c r="J69" s="106"/>
      <c r="K69" s="106"/>
      <c r="L69" s="160"/>
      <c r="M69" s="106"/>
      <c r="N69" s="85"/>
    </row>
    <row r="70" spans="2:14" ht="15.75">
      <c r="B70" s="335">
        <v>2012</v>
      </c>
      <c r="C70" s="855" t="s">
        <v>161</v>
      </c>
      <c r="D70" s="681">
        <f>+D15/$M$59</f>
        <v>95283.27000002668</v>
      </c>
      <c r="E70" s="681">
        <f>+E15/$M$59</f>
        <v>42751.80000001197</v>
      </c>
      <c r="F70" s="130">
        <f>+E70+D70</f>
        <v>138035.07000003866</v>
      </c>
      <c r="G70" s="130"/>
      <c r="H70" s="681">
        <f>+H15/$M$59</f>
        <v>0</v>
      </c>
      <c r="I70" s="681">
        <f>+I15/$M$59</f>
        <v>186082.5600000521</v>
      </c>
      <c r="J70" s="130">
        <f>+I70+H70</f>
        <v>186082.5600000521</v>
      </c>
      <c r="K70" s="130"/>
      <c r="L70" s="164">
        <f>+D70+H70</f>
        <v>95283.27000002668</v>
      </c>
      <c r="M70" s="130">
        <f>+E70+I70</f>
        <v>228834.36000006407</v>
      </c>
      <c r="N70" s="165">
        <f>+L70+M70</f>
        <v>324117.63000009075</v>
      </c>
    </row>
    <row r="71" spans="2:14" ht="15.75">
      <c r="B71" s="335">
        <f>+B70+1</f>
        <v>2013</v>
      </c>
      <c r="C71" s="336"/>
      <c r="D71" s="681">
        <f aca="true" t="shared" si="6" ref="D71:E89">+D16/$M$59</f>
        <v>295428.5100000827</v>
      </c>
      <c r="E71" s="681">
        <f t="shared" si="6"/>
        <v>81646.02000002287</v>
      </c>
      <c r="F71" s="130">
        <f aca="true" t="shared" si="7" ref="F71:F104">+E71+D71</f>
        <v>377074.5300001056</v>
      </c>
      <c r="G71" s="130"/>
      <c r="H71" s="681">
        <f aca="true" t="shared" si="8" ref="H71:I104">+H16/$M$59</f>
        <v>653502.240000183</v>
      </c>
      <c r="I71" s="681">
        <f t="shared" si="8"/>
        <v>2532754.440000709</v>
      </c>
      <c r="J71" s="130">
        <f aca="true" t="shared" si="9" ref="J71:J104">+I71+H71</f>
        <v>3186256.680000892</v>
      </c>
      <c r="K71" s="130"/>
      <c r="L71" s="164">
        <f aca="true" t="shared" si="10" ref="L71:L104">+D71+H71</f>
        <v>948930.7500002657</v>
      </c>
      <c r="M71" s="130">
        <f aca="true" t="shared" si="11" ref="M71:M104">+E71+I71</f>
        <v>2614400.460000732</v>
      </c>
      <c r="N71" s="165">
        <f aca="true" t="shared" si="12" ref="N71:N104">+L71+M71</f>
        <v>3563331.2100009974</v>
      </c>
    </row>
    <row r="72" spans="2:14" ht="15.75">
      <c r="B72" s="335">
        <f aca="true" t="shared" si="13" ref="B72:B104">+B71+1</f>
        <v>2014</v>
      </c>
      <c r="C72" s="336"/>
      <c r="D72" s="681">
        <f t="shared" si="6"/>
        <v>258666.66000007244</v>
      </c>
      <c r="E72" s="681">
        <f t="shared" si="6"/>
        <v>64874.160000018164</v>
      </c>
      <c r="F72" s="130">
        <f t="shared" si="7"/>
        <v>323540.82000009064</v>
      </c>
      <c r="G72" s="130"/>
      <c r="H72" s="681">
        <f t="shared" si="8"/>
        <v>223815.33000006268</v>
      </c>
      <c r="I72" s="681">
        <f t="shared" si="8"/>
        <v>2498539.9500006996</v>
      </c>
      <c r="J72" s="130">
        <f t="shared" si="9"/>
        <v>2722355.280000762</v>
      </c>
      <c r="K72" s="130"/>
      <c r="L72" s="164">
        <f t="shared" si="10"/>
        <v>482481.99000013515</v>
      </c>
      <c r="M72" s="130">
        <f t="shared" si="11"/>
        <v>2563414.110000718</v>
      </c>
      <c r="N72" s="165">
        <f t="shared" si="12"/>
        <v>3045896.100000853</v>
      </c>
    </row>
    <row r="73" spans="2:14" ht="15.75">
      <c r="B73" s="335">
        <f t="shared" si="13"/>
        <v>2015</v>
      </c>
      <c r="C73" s="336"/>
      <c r="D73" s="681">
        <f t="shared" si="6"/>
        <v>234435.42000006564</v>
      </c>
      <c r="E73" s="681">
        <f t="shared" si="6"/>
        <v>49600.44000001389</v>
      </c>
      <c r="F73" s="130">
        <f t="shared" si="7"/>
        <v>284035.86000007956</v>
      </c>
      <c r="G73" s="130"/>
      <c r="H73" s="681">
        <f t="shared" si="8"/>
        <v>2092022.0100005858</v>
      </c>
      <c r="I73" s="681">
        <f t="shared" si="8"/>
        <v>2404535.5800006734</v>
      </c>
      <c r="J73" s="130">
        <f t="shared" si="9"/>
        <v>4496557.590001259</v>
      </c>
      <c r="K73" s="130"/>
      <c r="L73" s="164">
        <f t="shared" si="10"/>
        <v>2326457.4300006516</v>
      </c>
      <c r="M73" s="130">
        <f t="shared" si="11"/>
        <v>2454136.0200006873</v>
      </c>
      <c r="N73" s="165">
        <f t="shared" si="12"/>
        <v>4780593.4500013385</v>
      </c>
    </row>
    <row r="74" spans="2:14" ht="15.75">
      <c r="B74" s="335">
        <f t="shared" si="13"/>
        <v>2016</v>
      </c>
      <c r="C74" s="336"/>
      <c r="D74" s="681">
        <f t="shared" si="6"/>
        <v>234432.81000006566</v>
      </c>
      <c r="E74" s="681">
        <f t="shared" si="6"/>
        <v>34963.56000000979</v>
      </c>
      <c r="F74" s="130">
        <f t="shared" si="7"/>
        <v>269396.37000007543</v>
      </c>
      <c r="G74" s="130"/>
      <c r="H74" s="681">
        <f t="shared" si="8"/>
        <v>138416.13000003877</v>
      </c>
      <c r="I74" s="681">
        <f t="shared" si="8"/>
        <v>2286795.8700006404</v>
      </c>
      <c r="J74" s="130">
        <f t="shared" si="9"/>
        <v>2425212.000000679</v>
      </c>
      <c r="K74" s="130"/>
      <c r="L74" s="164">
        <f t="shared" si="10"/>
        <v>372848.9400001044</v>
      </c>
      <c r="M74" s="130">
        <f t="shared" si="11"/>
        <v>2321759.43000065</v>
      </c>
      <c r="N74" s="165">
        <f t="shared" si="12"/>
        <v>2694608.3700007545</v>
      </c>
    </row>
    <row r="75" spans="2:14" ht="15.75">
      <c r="B75" s="335">
        <f t="shared" si="13"/>
        <v>2017</v>
      </c>
      <c r="C75" s="336"/>
      <c r="D75" s="681">
        <f t="shared" si="6"/>
        <v>198801.09000005567</v>
      </c>
      <c r="E75" s="681">
        <f t="shared" si="6"/>
        <v>20295.360000005683</v>
      </c>
      <c r="F75" s="130">
        <f t="shared" si="7"/>
        <v>219096.45000006136</v>
      </c>
      <c r="G75" s="130"/>
      <c r="H75" s="681">
        <f t="shared" si="8"/>
        <v>1272536.8200003563</v>
      </c>
      <c r="I75" s="681">
        <f t="shared" si="8"/>
        <v>2280260.4300006386</v>
      </c>
      <c r="J75" s="130">
        <f t="shared" si="9"/>
        <v>3552797.2500009947</v>
      </c>
      <c r="K75" s="130"/>
      <c r="L75" s="164">
        <f t="shared" si="10"/>
        <v>1471337.910000412</v>
      </c>
      <c r="M75" s="130">
        <f t="shared" si="11"/>
        <v>2300555.790000644</v>
      </c>
      <c r="N75" s="165">
        <f t="shared" si="12"/>
        <v>3771893.7000010563</v>
      </c>
    </row>
    <row r="76" spans="2:14" ht="15.75">
      <c r="B76" s="335">
        <f t="shared" si="13"/>
        <v>2018</v>
      </c>
      <c r="C76" s="336"/>
      <c r="D76" s="681">
        <f t="shared" si="6"/>
        <v>176436.00000004942</v>
      </c>
      <c r="E76" s="681">
        <f t="shared" si="6"/>
        <v>7689.060000002153</v>
      </c>
      <c r="F76" s="130">
        <f t="shared" si="7"/>
        <v>184125.06000005157</v>
      </c>
      <c r="G76" s="130"/>
      <c r="H76" s="681">
        <f t="shared" si="8"/>
        <v>60001.2900000168</v>
      </c>
      <c r="I76" s="681">
        <f>+I21/$M$59</f>
        <v>2172151.6200006083</v>
      </c>
      <c r="J76" s="130">
        <f t="shared" si="9"/>
        <v>2232152.910000625</v>
      </c>
      <c r="K76" s="130"/>
      <c r="L76" s="164">
        <f t="shared" si="10"/>
        <v>236437.29000006622</v>
      </c>
      <c r="M76" s="130">
        <f t="shared" si="11"/>
        <v>2179840.6800006106</v>
      </c>
      <c r="N76" s="165">
        <f t="shared" si="12"/>
        <v>2416277.970000677</v>
      </c>
    </row>
    <row r="77" spans="2:14" ht="15.75">
      <c r="B77" s="335">
        <f t="shared" si="13"/>
        <v>2019</v>
      </c>
      <c r="C77" s="336"/>
      <c r="D77" s="681">
        <f t="shared" si="6"/>
        <v>973.5300000002726</v>
      </c>
      <c r="E77" s="681">
        <f t="shared" si="6"/>
        <v>138.33000000003872</v>
      </c>
      <c r="F77" s="130">
        <f t="shared" si="7"/>
        <v>1111.8600000003114</v>
      </c>
      <c r="G77" s="130"/>
      <c r="H77" s="681">
        <f t="shared" si="8"/>
        <v>77485.6800000217</v>
      </c>
      <c r="I77" s="681">
        <f t="shared" si="8"/>
        <v>2168322.750000607</v>
      </c>
      <c r="J77" s="130">
        <f t="shared" si="9"/>
        <v>2245808.430000629</v>
      </c>
      <c r="K77" s="130"/>
      <c r="L77" s="164">
        <f t="shared" si="10"/>
        <v>78459.21000002198</v>
      </c>
      <c r="M77" s="130">
        <f t="shared" si="11"/>
        <v>2168461.0800006073</v>
      </c>
      <c r="N77" s="165">
        <f t="shared" si="12"/>
        <v>2246920.290000629</v>
      </c>
    </row>
    <row r="78" spans="2:14" ht="15.75">
      <c r="B78" s="335">
        <f t="shared" si="13"/>
        <v>2020</v>
      </c>
      <c r="C78" s="336"/>
      <c r="D78" s="681">
        <f t="shared" si="6"/>
        <v>973.5300000002726</v>
      </c>
      <c r="E78" s="681">
        <f t="shared" si="6"/>
        <v>93.96000000002631</v>
      </c>
      <c r="F78" s="130">
        <f t="shared" si="7"/>
        <v>1067.490000000299</v>
      </c>
      <c r="G78" s="130"/>
      <c r="H78" s="681">
        <f t="shared" si="8"/>
        <v>9107485.38000255</v>
      </c>
      <c r="I78" s="681">
        <f t="shared" si="8"/>
        <v>2163107.9700006056</v>
      </c>
      <c r="J78" s="130">
        <f t="shared" si="9"/>
        <v>11270593.350003157</v>
      </c>
      <c r="K78" s="130"/>
      <c r="L78" s="164">
        <f t="shared" si="10"/>
        <v>9108458.910002552</v>
      </c>
      <c r="M78" s="130">
        <f t="shared" si="11"/>
        <v>2163201.9300006055</v>
      </c>
      <c r="N78" s="165">
        <f t="shared" si="12"/>
        <v>11271660.840003157</v>
      </c>
    </row>
    <row r="79" spans="2:14" ht="15.75">
      <c r="B79" s="335">
        <f t="shared" si="13"/>
        <v>2021</v>
      </c>
      <c r="C79" s="336"/>
      <c r="D79" s="681">
        <f t="shared" si="6"/>
        <v>973.5300000002726</v>
      </c>
      <c r="E79" s="681">
        <f t="shared" si="6"/>
        <v>54.81000000001535</v>
      </c>
      <c r="F79" s="130">
        <f t="shared" si="7"/>
        <v>1028.340000000288</v>
      </c>
      <c r="G79" s="130"/>
      <c r="H79" s="681">
        <f t="shared" si="8"/>
        <v>60001.2900000168</v>
      </c>
      <c r="I79" s="681">
        <f t="shared" si="8"/>
        <v>1449954.180000406</v>
      </c>
      <c r="J79" s="130">
        <f t="shared" si="9"/>
        <v>1509955.4700004228</v>
      </c>
      <c r="K79" s="130"/>
      <c r="L79" s="164">
        <f t="shared" si="10"/>
        <v>60974.82000001708</v>
      </c>
      <c r="M79" s="130">
        <f t="shared" si="11"/>
        <v>1450008.990000406</v>
      </c>
      <c r="N79" s="165">
        <f t="shared" si="12"/>
        <v>1510983.810000423</v>
      </c>
    </row>
    <row r="80" spans="2:14" ht="15.75">
      <c r="B80" s="335">
        <f t="shared" si="13"/>
        <v>2022</v>
      </c>
      <c r="C80" s="336"/>
      <c r="D80" s="681">
        <f t="shared" si="6"/>
        <v>649.890000000182</v>
      </c>
      <c r="E80" s="681">
        <f t="shared" si="6"/>
        <v>10.440000000002923</v>
      </c>
      <c r="F80" s="130">
        <f t="shared" si="7"/>
        <v>660.3300000001849</v>
      </c>
      <c r="G80" s="130"/>
      <c r="H80" s="681">
        <f t="shared" si="8"/>
        <v>60001.2900000168</v>
      </c>
      <c r="I80" s="681">
        <f t="shared" si="8"/>
        <v>1446125.310000405</v>
      </c>
      <c r="J80" s="130">
        <f t="shared" si="9"/>
        <v>1506126.6000004217</v>
      </c>
      <c r="K80" s="130"/>
      <c r="L80" s="164">
        <f t="shared" si="10"/>
        <v>60651.18000001698</v>
      </c>
      <c r="M80" s="130">
        <f t="shared" si="11"/>
        <v>1446135.750000405</v>
      </c>
      <c r="N80" s="165">
        <f t="shared" si="12"/>
        <v>1506786.9300004218</v>
      </c>
    </row>
    <row r="81" spans="2:14" ht="15.75">
      <c r="B81" s="335">
        <f t="shared" si="13"/>
        <v>2023</v>
      </c>
      <c r="C81" s="336"/>
      <c r="D81" s="681">
        <f t="shared" si="6"/>
        <v>0</v>
      </c>
      <c r="E81" s="681">
        <f t="shared" si="6"/>
        <v>0</v>
      </c>
      <c r="F81" s="130">
        <f t="shared" si="7"/>
        <v>0</v>
      </c>
      <c r="G81" s="130"/>
      <c r="H81" s="681">
        <f t="shared" si="8"/>
        <v>600250.4100001681</v>
      </c>
      <c r="I81" s="681">
        <f t="shared" si="8"/>
        <v>1442296.440000404</v>
      </c>
      <c r="J81" s="130">
        <f t="shared" si="9"/>
        <v>2042546.850000572</v>
      </c>
      <c r="K81" s="130"/>
      <c r="L81" s="164">
        <f t="shared" si="10"/>
        <v>600250.4100001681</v>
      </c>
      <c r="M81" s="130">
        <f t="shared" si="11"/>
        <v>1442296.440000404</v>
      </c>
      <c r="N81" s="165">
        <f t="shared" si="12"/>
        <v>2042546.850000572</v>
      </c>
    </row>
    <row r="82" spans="2:14" ht="15.75">
      <c r="B82" s="335">
        <f t="shared" si="13"/>
        <v>2024</v>
      </c>
      <c r="C82" s="336"/>
      <c r="D82" s="681">
        <f t="shared" si="6"/>
        <v>0</v>
      </c>
      <c r="E82" s="681">
        <f t="shared" si="6"/>
        <v>0</v>
      </c>
      <c r="F82" s="130">
        <f t="shared" si="7"/>
        <v>0</v>
      </c>
      <c r="G82" s="130"/>
      <c r="H82" s="681">
        <f t="shared" si="8"/>
        <v>1048055.9400002934</v>
      </c>
      <c r="I82" s="681">
        <f t="shared" si="8"/>
        <v>1410373.530000395</v>
      </c>
      <c r="J82" s="130">
        <f t="shared" si="9"/>
        <v>2458429.4700006885</v>
      </c>
      <c r="K82" s="130"/>
      <c r="L82" s="164">
        <f t="shared" si="10"/>
        <v>1048055.9400002934</v>
      </c>
      <c r="M82" s="130">
        <f t="shared" si="11"/>
        <v>1410373.530000395</v>
      </c>
      <c r="N82" s="165">
        <f t="shared" si="12"/>
        <v>2458429.4700006885</v>
      </c>
    </row>
    <row r="83" spans="2:14" ht="15.75">
      <c r="B83" s="335">
        <f t="shared" si="13"/>
        <v>2025</v>
      </c>
      <c r="C83" s="336"/>
      <c r="D83" s="681">
        <f t="shared" si="6"/>
        <v>0</v>
      </c>
      <c r="E83" s="681">
        <f t="shared" si="6"/>
        <v>0</v>
      </c>
      <c r="F83" s="130">
        <f t="shared" si="7"/>
        <v>0</v>
      </c>
      <c r="G83" s="130"/>
      <c r="H83" s="681">
        <f t="shared" si="8"/>
        <v>60001.2900000168</v>
      </c>
      <c r="I83" s="681">
        <f t="shared" si="8"/>
        <v>1332269.280000373</v>
      </c>
      <c r="J83" s="130">
        <f t="shared" si="9"/>
        <v>1392270.5700003898</v>
      </c>
      <c r="K83" s="130"/>
      <c r="L83" s="164">
        <f t="shared" si="10"/>
        <v>60001.2900000168</v>
      </c>
      <c r="M83" s="130">
        <f t="shared" si="11"/>
        <v>1332269.280000373</v>
      </c>
      <c r="N83" s="165">
        <f t="shared" si="12"/>
        <v>1392270.5700003898</v>
      </c>
    </row>
    <row r="84" spans="2:14" ht="15.75">
      <c r="B84" s="335">
        <f t="shared" si="13"/>
        <v>2026</v>
      </c>
      <c r="C84" s="336"/>
      <c r="D84" s="681">
        <f t="shared" si="6"/>
        <v>0</v>
      </c>
      <c r="E84" s="681">
        <f t="shared" si="6"/>
        <v>0</v>
      </c>
      <c r="F84" s="130">
        <f t="shared" si="7"/>
        <v>0</v>
      </c>
      <c r="G84" s="130"/>
      <c r="H84" s="681">
        <f t="shared" si="8"/>
        <v>4448713.680001246</v>
      </c>
      <c r="I84" s="681">
        <f t="shared" si="8"/>
        <v>1328440.410000372</v>
      </c>
      <c r="J84" s="130">
        <f t="shared" si="9"/>
        <v>5777154.090001618</v>
      </c>
      <c r="K84" s="130"/>
      <c r="L84" s="164">
        <f t="shared" si="10"/>
        <v>4448713.680001246</v>
      </c>
      <c r="M84" s="130">
        <f t="shared" si="11"/>
        <v>1328440.410000372</v>
      </c>
      <c r="N84" s="165">
        <f t="shared" si="12"/>
        <v>5777154.090001618</v>
      </c>
    </row>
    <row r="85" spans="2:14" ht="15.75">
      <c r="B85" s="335">
        <f t="shared" si="13"/>
        <v>2027</v>
      </c>
      <c r="C85" s="336"/>
      <c r="D85" s="681">
        <f t="shared" si="6"/>
        <v>0</v>
      </c>
      <c r="E85" s="681">
        <f t="shared" si="6"/>
        <v>0</v>
      </c>
      <c r="F85" s="130">
        <f t="shared" si="7"/>
        <v>0</v>
      </c>
      <c r="G85" s="130"/>
      <c r="H85" s="681">
        <f t="shared" si="8"/>
        <v>60001.2900000168</v>
      </c>
      <c r="I85" s="681">
        <f t="shared" si="8"/>
        <v>964736.9100002701</v>
      </c>
      <c r="J85" s="130">
        <f t="shared" si="9"/>
        <v>1024738.2000002869</v>
      </c>
      <c r="K85" s="130"/>
      <c r="L85" s="164">
        <f t="shared" si="10"/>
        <v>60001.2900000168</v>
      </c>
      <c r="M85" s="130">
        <f t="shared" si="11"/>
        <v>964736.9100002701</v>
      </c>
      <c r="N85" s="165">
        <f t="shared" si="12"/>
        <v>1024738.2000002869</v>
      </c>
    </row>
    <row r="86" spans="2:14" ht="15.75">
      <c r="B86" s="335">
        <f t="shared" si="13"/>
        <v>2028</v>
      </c>
      <c r="C86" s="336"/>
      <c r="D86" s="681">
        <f t="shared" si="6"/>
        <v>0</v>
      </c>
      <c r="E86" s="681">
        <f t="shared" si="6"/>
        <v>0</v>
      </c>
      <c r="F86" s="130">
        <f t="shared" si="7"/>
        <v>0</v>
      </c>
      <c r="G86" s="130"/>
      <c r="H86" s="681">
        <f t="shared" si="8"/>
        <v>84618.8100000237</v>
      </c>
      <c r="I86" s="681">
        <f t="shared" si="8"/>
        <v>959728.3200002688</v>
      </c>
      <c r="J86" s="130">
        <f t="shared" si="9"/>
        <v>1044347.1300002924</v>
      </c>
      <c r="K86" s="130"/>
      <c r="L86" s="164">
        <f t="shared" si="10"/>
        <v>84618.8100000237</v>
      </c>
      <c r="M86" s="130">
        <f t="shared" si="11"/>
        <v>959728.3200002688</v>
      </c>
      <c r="N86" s="165">
        <f t="shared" si="12"/>
        <v>1044347.1300002924</v>
      </c>
    </row>
    <row r="87" spans="2:14" ht="15.75">
      <c r="B87" s="335">
        <f t="shared" si="13"/>
        <v>2029</v>
      </c>
      <c r="C87" s="336"/>
      <c r="D87" s="681">
        <f t="shared" si="6"/>
        <v>0</v>
      </c>
      <c r="E87" s="681">
        <f t="shared" si="6"/>
        <v>0</v>
      </c>
      <c r="F87" s="130">
        <f t="shared" si="7"/>
        <v>0</v>
      </c>
      <c r="G87" s="130"/>
      <c r="H87" s="681">
        <f t="shared" si="8"/>
        <v>84618.8100000237</v>
      </c>
      <c r="I87" s="681">
        <f t="shared" si="8"/>
        <v>954328.2300002673</v>
      </c>
      <c r="J87" s="130">
        <f t="shared" si="9"/>
        <v>1038947.040000291</v>
      </c>
      <c r="K87" s="130"/>
      <c r="L87" s="164">
        <f t="shared" si="10"/>
        <v>84618.8100000237</v>
      </c>
      <c r="M87" s="130">
        <f t="shared" si="11"/>
        <v>954328.2300002673</v>
      </c>
      <c r="N87" s="165">
        <f t="shared" si="12"/>
        <v>1038947.040000291</v>
      </c>
    </row>
    <row r="88" spans="2:14" ht="15.75">
      <c r="B88" s="335">
        <f t="shared" si="13"/>
        <v>2030</v>
      </c>
      <c r="C88" s="336"/>
      <c r="D88" s="681">
        <f t="shared" si="6"/>
        <v>0</v>
      </c>
      <c r="E88" s="681">
        <f t="shared" si="6"/>
        <v>0</v>
      </c>
      <c r="F88" s="130">
        <f t="shared" si="7"/>
        <v>0</v>
      </c>
      <c r="G88" s="130"/>
      <c r="H88" s="681">
        <f t="shared" si="8"/>
        <v>84618.8100000237</v>
      </c>
      <c r="I88" s="681">
        <f t="shared" si="8"/>
        <v>948925.5300002657</v>
      </c>
      <c r="J88" s="130">
        <f t="shared" si="9"/>
        <v>1033544.3400002894</v>
      </c>
      <c r="K88" s="130"/>
      <c r="L88" s="164">
        <f t="shared" si="10"/>
        <v>84618.8100000237</v>
      </c>
      <c r="M88" s="130">
        <f t="shared" si="11"/>
        <v>948925.5300002657</v>
      </c>
      <c r="N88" s="165">
        <f t="shared" si="12"/>
        <v>1033544.3400002894</v>
      </c>
    </row>
    <row r="89" spans="2:14" ht="15.75">
      <c r="B89" s="335">
        <f t="shared" si="13"/>
        <v>2031</v>
      </c>
      <c r="C89" s="336"/>
      <c r="D89" s="681">
        <f t="shared" si="6"/>
        <v>0</v>
      </c>
      <c r="E89" s="681">
        <f t="shared" si="6"/>
        <v>0</v>
      </c>
      <c r="F89" s="130">
        <f t="shared" si="7"/>
        <v>0</v>
      </c>
      <c r="G89" s="130"/>
      <c r="H89" s="681">
        <f t="shared" si="8"/>
        <v>4374777.600001225</v>
      </c>
      <c r="I89" s="681">
        <f t="shared" si="8"/>
        <v>943525.4400002642</v>
      </c>
      <c r="J89" s="130">
        <f t="shared" si="9"/>
        <v>5318303.040001489</v>
      </c>
      <c r="K89" s="130"/>
      <c r="L89" s="164">
        <f t="shared" si="10"/>
        <v>4374777.600001225</v>
      </c>
      <c r="M89" s="130">
        <f t="shared" si="11"/>
        <v>943525.4400002642</v>
      </c>
      <c r="N89" s="165">
        <f t="shared" si="12"/>
        <v>5318303.040001489</v>
      </c>
    </row>
    <row r="90" spans="2:14" ht="15.75">
      <c r="B90" s="335">
        <f t="shared" si="13"/>
        <v>2032</v>
      </c>
      <c r="C90" s="336"/>
      <c r="D90" s="681">
        <f aca="true" t="shared" si="14" ref="D90:E104">+D35/$M$59</f>
        <v>0</v>
      </c>
      <c r="E90" s="681">
        <f t="shared" si="14"/>
        <v>0</v>
      </c>
      <c r="F90" s="130">
        <f t="shared" si="7"/>
        <v>0</v>
      </c>
      <c r="G90" s="130"/>
      <c r="H90" s="681">
        <f t="shared" si="8"/>
        <v>84618.8100000237</v>
      </c>
      <c r="I90" s="681">
        <f t="shared" si="8"/>
        <v>639958.9500001792</v>
      </c>
      <c r="J90" s="130">
        <f t="shared" si="9"/>
        <v>724577.7600002029</v>
      </c>
      <c r="K90" s="130"/>
      <c r="L90" s="164">
        <f t="shared" si="10"/>
        <v>84618.8100000237</v>
      </c>
      <c r="M90" s="130">
        <f t="shared" si="11"/>
        <v>639958.9500001792</v>
      </c>
      <c r="N90" s="165">
        <f t="shared" si="12"/>
        <v>724577.7600002029</v>
      </c>
    </row>
    <row r="91" spans="2:14" ht="15.75">
      <c r="B91" s="335">
        <f t="shared" si="13"/>
        <v>2033</v>
      </c>
      <c r="C91" s="336"/>
      <c r="D91" s="681">
        <f t="shared" si="14"/>
        <v>0</v>
      </c>
      <c r="E91" s="681">
        <f t="shared" si="14"/>
        <v>0</v>
      </c>
      <c r="F91" s="130">
        <f t="shared" si="7"/>
        <v>0</v>
      </c>
      <c r="G91" s="130"/>
      <c r="H91" s="681">
        <f t="shared" si="8"/>
        <v>84618.8100000237</v>
      </c>
      <c r="I91" s="681">
        <f t="shared" si="8"/>
        <v>634558.8600001776</v>
      </c>
      <c r="J91" s="130">
        <f t="shared" si="9"/>
        <v>719177.6700002013</v>
      </c>
      <c r="K91" s="130"/>
      <c r="L91" s="164">
        <f t="shared" si="10"/>
        <v>84618.8100000237</v>
      </c>
      <c r="M91" s="130">
        <f t="shared" si="11"/>
        <v>634558.8600001776</v>
      </c>
      <c r="N91" s="165">
        <f t="shared" si="12"/>
        <v>719177.6700002013</v>
      </c>
    </row>
    <row r="92" spans="2:14" ht="15.75">
      <c r="B92" s="335">
        <f t="shared" si="13"/>
        <v>2034</v>
      </c>
      <c r="C92" s="336"/>
      <c r="D92" s="681">
        <f t="shared" si="14"/>
        <v>0</v>
      </c>
      <c r="E92" s="681">
        <f t="shared" si="14"/>
        <v>0</v>
      </c>
      <c r="F92" s="130">
        <f t="shared" si="7"/>
        <v>0</v>
      </c>
      <c r="G92" s="130"/>
      <c r="H92" s="681">
        <f t="shared" si="8"/>
        <v>84618.8100000237</v>
      </c>
      <c r="I92" s="681">
        <f t="shared" si="8"/>
        <v>629158.7700001762</v>
      </c>
      <c r="J92" s="130">
        <f t="shared" si="9"/>
        <v>713777.5800001998</v>
      </c>
      <c r="K92" s="130"/>
      <c r="L92" s="164">
        <f t="shared" si="10"/>
        <v>84618.8100000237</v>
      </c>
      <c r="M92" s="130">
        <f t="shared" si="11"/>
        <v>629158.7700001762</v>
      </c>
      <c r="N92" s="165">
        <f t="shared" si="12"/>
        <v>713777.5800001998</v>
      </c>
    </row>
    <row r="93" spans="2:14" ht="15.75">
      <c r="B93" s="335">
        <f t="shared" si="13"/>
        <v>2035</v>
      </c>
      <c r="C93" s="336"/>
      <c r="D93" s="681">
        <f t="shared" si="14"/>
        <v>0</v>
      </c>
      <c r="E93" s="681">
        <f t="shared" si="14"/>
        <v>0</v>
      </c>
      <c r="F93" s="130">
        <f t="shared" si="7"/>
        <v>0</v>
      </c>
      <c r="G93" s="130"/>
      <c r="H93" s="681">
        <f t="shared" si="8"/>
        <v>1213493.4000003398</v>
      </c>
      <c r="I93" s="681">
        <f t="shared" si="8"/>
        <v>578710.080000162</v>
      </c>
      <c r="J93" s="130">
        <f t="shared" si="9"/>
        <v>1792203.480000502</v>
      </c>
      <c r="K93" s="130"/>
      <c r="L93" s="164">
        <f t="shared" si="10"/>
        <v>1213493.4000003398</v>
      </c>
      <c r="M93" s="130">
        <f t="shared" si="11"/>
        <v>578710.080000162</v>
      </c>
      <c r="N93" s="165">
        <f t="shared" si="12"/>
        <v>1792203.480000502</v>
      </c>
    </row>
    <row r="94" spans="2:14" ht="15.75">
      <c r="B94" s="335">
        <f t="shared" si="13"/>
        <v>2036</v>
      </c>
      <c r="C94" s="336"/>
      <c r="D94" s="681">
        <f t="shared" si="14"/>
        <v>0</v>
      </c>
      <c r="E94" s="681">
        <f t="shared" si="14"/>
        <v>0</v>
      </c>
      <c r="F94" s="130">
        <f t="shared" si="7"/>
        <v>0</v>
      </c>
      <c r="G94" s="130"/>
      <c r="H94" s="681">
        <f t="shared" si="8"/>
        <v>84618.8100000237</v>
      </c>
      <c r="I94" s="681">
        <f t="shared" si="8"/>
        <v>528261.390000148</v>
      </c>
      <c r="J94" s="130">
        <f t="shared" si="9"/>
        <v>612880.2000001717</v>
      </c>
      <c r="K94" s="130"/>
      <c r="L94" s="164">
        <f t="shared" si="10"/>
        <v>84618.8100000237</v>
      </c>
      <c r="M94" s="130">
        <f t="shared" si="11"/>
        <v>528261.390000148</v>
      </c>
      <c r="N94" s="165">
        <f t="shared" si="12"/>
        <v>612880.2000001717</v>
      </c>
    </row>
    <row r="95" spans="2:14" ht="15.75">
      <c r="B95" s="335">
        <f t="shared" si="13"/>
        <v>2037</v>
      </c>
      <c r="C95" s="336"/>
      <c r="D95" s="681">
        <f t="shared" si="14"/>
        <v>0</v>
      </c>
      <c r="E95" s="681">
        <f t="shared" si="14"/>
        <v>0</v>
      </c>
      <c r="F95" s="130">
        <f t="shared" si="7"/>
        <v>0</v>
      </c>
      <c r="G95" s="130"/>
      <c r="H95" s="681">
        <f t="shared" si="8"/>
        <v>4834620.450001353</v>
      </c>
      <c r="I95" s="681">
        <f t="shared" si="8"/>
        <v>522861.30000014644</v>
      </c>
      <c r="J95" s="130">
        <f t="shared" si="9"/>
        <v>5357481.750001499</v>
      </c>
      <c r="K95" s="130"/>
      <c r="L95" s="164">
        <f t="shared" si="10"/>
        <v>4834620.450001353</v>
      </c>
      <c r="M95" s="130">
        <f t="shared" si="11"/>
        <v>522861.30000014644</v>
      </c>
      <c r="N95" s="165">
        <f t="shared" si="12"/>
        <v>5357481.750001499</v>
      </c>
    </row>
    <row r="96" spans="2:14" ht="15.75">
      <c r="B96" s="335">
        <f t="shared" si="13"/>
        <v>2038</v>
      </c>
      <c r="C96" s="336"/>
      <c r="D96" s="681">
        <f t="shared" si="14"/>
        <v>0</v>
      </c>
      <c r="E96" s="681">
        <f t="shared" si="14"/>
        <v>0</v>
      </c>
      <c r="F96" s="130">
        <f t="shared" si="7"/>
        <v>0</v>
      </c>
      <c r="G96" s="130"/>
      <c r="H96" s="681">
        <f t="shared" si="8"/>
        <v>0</v>
      </c>
      <c r="I96" s="681">
        <f t="shared" si="8"/>
        <v>193761.18000005427</v>
      </c>
      <c r="J96" s="130">
        <f t="shared" si="9"/>
        <v>193761.18000005427</v>
      </c>
      <c r="K96" s="130"/>
      <c r="L96" s="164">
        <f t="shared" si="10"/>
        <v>0</v>
      </c>
      <c r="M96" s="130">
        <f t="shared" si="11"/>
        <v>193761.18000005427</v>
      </c>
      <c r="N96" s="165">
        <f t="shared" si="12"/>
        <v>193761.18000005427</v>
      </c>
    </row>
    <row r="97" spans="2:14" ht="15.75">
      <c r="B97" s="335">
        <f t="shared" si="13"/>
        <v>2039</v>
      </c>
      <c r="C97" s="336"/>
      <c r="D97" s="681">
        <f t="shared" si="14"/>
        <v>0</v>
      </c>
      <c r="E97" s="681">
        <f t="shared" si="14"/>
        <v>0</v>
      </c>
      <c r="F97" s="130">
        <f t="shared" si="7"/>
        <v>0</v>
      </c>
      <c r="G97" s="130"/>
      <c r="H97" s="681">
        <f t="shared" si="8"/>
        <v>0</v>
      </c>
      <c r="I97" s="681">
        <f t="shared" si="8"/>
        <v>193761.18000005427</v>
      </c>
      <c r="J97" s="130">
        <f t="shared" si="9"/>
        <v>193761.18000005427</v>
      </c>
      <c r="K97" s="130"/>
      <c r="L97" s="164">
        <f t="shared" si="10"/>
        <v>0</v>
      </c>
      <c r="M97" s="130">
        <f t="shared" si="11"/>
        <v>193761.18000005427</v>
      </c>
      <c r="N97" s="165">
        <f t="shared" si="12"/>
        <v>193761.18000005427</v>
      </c>
    </row>
    <row r="98" spans="2:14" ht="15.75">
      <c r="B98" s="335">
        <f t="shared" si="13"/>
        <v>2040</v>
      </c>
      <c r="C98" s="336"/>
      <c r="D98" s="681">
        <f t="shared" si="14"/>
        <v>0</v>
      </c>
      <c r="E98" s="681">
        <f t="shared" si="14"/>
        <v>0</v>
      </c>
      <c r="F98" s="130">
        <f t="shared" si="7"/>
        <v>0</v>
      </c>
      <c r="G98" s="130"/>
      <c r="H98" s="681">
        <f t="shared" si="8"/>
        <v>0</v>
      </c>
      <c r="I98" s="681">
        <f t="shared" si="8"/>
        <v>193761.18000005427</v>
      </c>
      <c r="J98" s="130">
        <f t="shared" si="9"/>
        <v>193761.18000005427</v>
      </c>
      <c r="K98" s="130"/>
      <c r="L98" s="164">
        <f t="shared" si="10"/>
        <v>0</v>
      </c>
      <c r="M98" s="130">
        <f t="shared" si="11"/>
        <v>193761.18000005427</v>
      </c>
      <c r="N98" s="165">
        <f t="shared" si="12"/>
        <v>193761.18000005427</v>
      </c>
    </row>
    <row r="99" spans="2:14" ht="15.75">
      <c r="B99" s="335">
        <f t="shared" si="13"/>
        <v>2041</v>
      </c>
      <c r="C99" s="336"/>
      <c r="D99" s="681">
        <f t="shared" si="14"/>
        <v>0</v>
      </c>
      <c r="E99" s="681">
        <f t="shared" si="14"/>
        <v>0</v>
      </c>
      <c r="F99" s="130">
        <f t="shared" si="7"/>
        <v>0</v>
      </c>
      <c r="G99" s="130"/>
      <c r="H99" s="681">
        <f t="shared" si="8"/>
        <v>0</v>
      </c>
      <c r="I99" s="681">
        <f t="shared" si="8"/>
        <v>193761.18000005427</v>
      </c>
      <c r="J99" s="130">
        <f t="shared" si="9"/>
        <v>193761.18000005427</v>
      </c>
      <c r="K99" s="130"/>
      <c r="L99" s="164">
        <f t="shared" si="10"/>
        <v>0</v>
      </c>
      <c r="M99" s="130">
        <f t="shared" si="11"/>
        <v>193761.18000005427</v>
      </c>
      <c r="N99" s="165">
        <f t="shared" si="12"/>
        <v>193761.18000005427</v>
      </c>
    </row>
    <row r="100" spans="2:14" ht="15.75">
      <c r="B100" s="335">
        <f t="shared" si="13"/>
        <v>2042</v>
      </c>
      <c r="C100" s="336"/>
      <c r="D100" s="681">
        <f t="shared" si="14"/>
        <v>0</v>
      </c>
      <c r="E100" s="681">
        <f t="shared" si="14"/>
        <v>0</v>
      </c>
      <c r="F100" s="130">
        <f t="shared" si="7"/>
        <v>0</v>
      </c>
      <c r="G100" s="130"/>
      <c r="H100" s="681">
        <f t="shared" si="8"/>
        <v>2643799.5000007404</v>
      </c>
      <c r="I100" s="681">
        <f t="shared" si="8"/>
        <v>103209.8400000289</v>
      </c>
      <c r="J100" s="130">
        <f t="shared" si="9"/>
        <v>2747009.340000769</v>
      </c>
      <c r="K100" s="130"/>
      <c r="L100" s="164">
        <f t="shared" si="10"/>
        <v>2643799.5000007404</v>
      </c>
      <c r="M100" s="130">
        <f t="shared" si="11"/>
        <v>103209.8400000289</v>
      </c>
      <c r="N100" s="165">
        <f t="shared" si="12"/>
        <v>2747009.340000769</v>
      </c>
    </row>
    <row r="101" spans="2:14" ht="15.75">
      <c r="B101" s="335">
        <f t="shared" si="13"/>
        <v>2043</v>
      </c>
      <c r="C101" s="336"/>
      <c r="D101" s="681">
        <f t="shared" si="14"/>
        <v>0</v>
      </c>
      <c r="E101" s="681">
        <f t="shared" si="14"/>
        <v>0</v>
      </c>
      <c r="F101" s="130">
        <f t="shared" si="7"/>
        <v>0</v>
      </c>
      <c r="G101" s="130"/>
      <c r="H101" s="681">
        <f t="shared" si="8"/>
        <v>0</v>
      </c>
      <c r="I101" s="681">
        <f t="shared" si="8"/>
        <v>12661.110000003546</v>
      </c>
      <c r="J101" s="130">
        <f t="shared" si="9"/>
        <v>12661.110000003546</v>
      </c>
      <c r="K101" s="130"/>
      <c r="L101" s="164">
        <f t="shared" si="10"/>
        <v>0</v>
      </c>
      <c r="M101" s="130">
        <f t="shared" si="11"/>
        <v>12661.110000003546</v>
      </c>
      <c r="N101" s="165">
        <f t="shared" si="12"/>
        <v>12661.110000003546</v>
      </c>
    </row>
    <row r="102" spans="2:14" ht="15.75">
      <c r="B102" s="335">
        <f t="shared" si="13"/>
        <v>2044</v>
      </c>
      <c r="C102" s="336"/>
      <c r="D102" s="681">
        <f t="shared" si="14"/>
        <v>0</v>
      </c>
      <c r="E102" s="681">
        <f t="shared" si="14"/>
        <v>0</v>
      </c>
      <c r="F102" s="130">
        <f t="shared" si="7"/>
        <v>0</v>
      </c>
      <c r="G102" s="130"/>
      <c r="H102" s="681">
        <f t="shared" si="8"/>
        <v>0</v>
      </c>
      <c r="I102" s="681">
        <f t="shared" si="8"/>
        <v>12661.110000003546</v>
      </c>
      <c r="J102" s="130">
        <f t="shared" si="9"/>
        <v>12661.110000003546</v>
      </c>
      <c r="K102" s="130"/>
      <c r="L102" s="164">
        <f t="shared" si="10"/>
        <v>0</v>
      </c>
      <c r="M102" s="130">
        <f t="shared" si="11"/>
        <v>12661.110000003546</v>
      </c>
      <c r="N102" s="165">
        <f t="shared" si="12"/>
        <v>12661.110000003546</v>
      </c>
    </row>
    <row r="103" spans="2:14" ht="15.75">
      <c r="B103" s="335">
        <f t="shared" si="13"/>
        <v>2045</v>
      </c>
      <c r="C103" s="336"/>
      <c r="D103" s="681">
        <f t="shared" si="14"/>
        <v>0</v>
      </c>
      <c r="E103" s="681">
        <f t="shared" si="14"/>
        <v>0</v>
      </c>
      <c r="F103" s="130">
        <f t="shared" si="7"/>
        <v>0</v>
      </c>
      <c r="G103" s="130"/>
      <c r="H103" s="681">
        <f t="shared" si="8"/>
        <v>0</v>
      </c>
      <c r="I103" s="681">
        <f t="shared" si="8"/>
        <v>12661.110000003546</v>
      </c>
      <c r="J103" s="130">
        <f t="shared" si="9"/>
        <v>12661.110000003546</v>
      </c>
      <c r="K103" s="130"/>
      <c r="L103" s="164">
        <f t="shared" si="10"/>
        <v>0</v>
      </c>
      <c r="M103" s="130">
        <f t="shared" si="11"/>
        <v>12661.110000003546</v>
      </c>
      <c r="N103" s="165">
        <f t="shared" si="12"/>
        <v>12661.110000003546</v>
      </c>
    </row>
    <row r="104" spans="2:14" ht="15.75">
      <c r="B104" s="335">
        <f t="shared" si="13"/>
        <v>2046</v>
      </c>
      <c r="C104" s="336"/>
      <c r="D104" s="681">
        <f t="shared" si="14"/>
        <v>0</v>
      </c>
      <c r="E104" s="681">
        <f t="shared" si="14"/>
        <v>0</v>
      </c>
      <c r="F104" s="130">
        <f t="shared" si="7"/>
        <v>0</v>
      </c>
      <c r="G104" s="130"/>
      <c r="H104" s="681">
        <f t="shared" si="8"/>
        <v>240824.70000006745</v>
      </c>
      <c r="I104" s="681">
        <f t="shared" si="8"/>
        <v>12661.110000003546</v>
      </c>
      <c r="J104" s="130">
        <f t="shared" si="9"/>
        <v>253485.81000007098</v>
      </c>
      <c r="K104" s="130"/>
      <c r="L104" s="164">
        <f t="shared" si="10"/>
        <v>240824.70000006745</v>
      </c>
      <c r="M104" s="130">
        <f t="shared" si="11"/>
        <v>12661.110000003546</v>
      </c>
      <c r="N104" s="165">
        <f t="shared" si="12"/>
        <v>253485.81000007098</v>
      </c>
    </row>
    <row r="105" spans="2:14" ht="15.75">
      <c r="B105" s="338"/>
      <c r="C105" s="794"/>
      <c r="D105" s="130"/>
      <c r="E105" s="130"/>
      <c r="F105" s="130"/>
      <c r="G105" s="130"/>
      <c r="H105" s="130"/>
      <c r="I105" s="130"/>
      <c r="J105" s="130"/>
      <c r="K105" s="130"/>
      <c r="L105" s="164"/>
      <c r="M105" s="130"/>
      <c r="N105" s="165"/>
    </row>
    <row r="106" spans="2:14" ht="16.5">
      <c r="B106" s="1038" t="s">
        <v>62</v>
      </c>
      <c r="C106" s="331"/>
      <c r="D106" s="1030">
        <f>SUM(D70:D104)</f>
        <v>1497054.240000419</v>
      </c>
      <c r="E106" s="1030">
        <f>SUM(E70:E104)</f>
        <v>302117.9400000846</v>
      </c>
      <c r="F106" s="1030">
        <f>SUM(F70:F104)</f>
        <v>1799172.1800005035</v>
      </c>
      <c r="G106" s="331"/>
      <c r="H106" s="1030">
        <f>SUM(H70:H104)</f>
        <v>33862137.39000949</v>
      </c>
      <c r="I106" s="1030">
        <f>SUM(I70:I104)</f>
        <v>36335663.10001018</v>
      </c>
      <c r="J106" s="1034">
        <f>SUM(J70:J104)</f>
        <v>70197800.49001965</v>
      </c>
      <c r="K106" s="331"/>
      <c r="L106" s="1028">
        <f>SUM(L70:L104)</f>
        <v>35359191.63000991</v>
      </c>
      <c r="M106" s="1030">
        <f>SUM(M70:M104)</f>
        <v>36637781.040010266</v>
      </c>
      <c r="N106" s="1032">
        <f>SUM(N70:N104)</f>
        <v>71996972.67002015</v>
      </c>
    </row>
    <row r="107" spans="2:14" ht="16.5">
      <c r="B107" s="1039"/>
      <c r="C107" s="795"/>
      <c r="D107" s="1031"/>
      <c r="E107" s="1031"/>
      <c r="F107" s="1031"/>
      <c r="G107" s="793">
        <f>SUM(G70:G104)</f>
        <v>0</v>
      </c>
      <c r="H107" s="1031"/>
      <c r="I107" s="1031"/>
      <c r="J107" s="1035"/>
      <c r="K107" s="793">
        <f>SUM(K70:K104)</f>
        <v>0</v>
      </c>
      <c r="L107" s="1029"/>
      <c r="M107" s="1031"/>
      <c r="N107" s="1033"/>
    </row>
    <row r="109" spans="2:14" ht="16.5">
      <c r="B109" s="626" t="s">
        <v>445</v>
      </c>
      <c r="C109" s="94"/>
      <c r="D109" s="94"/>
      <c r="E109" s="80"/>
      <c r="F109" s="80"/>
      <c r="G109" s="80"/>
      <c r="H109" s="622"/>
      <c r="I109" s="622"/>
      <c r="J109" s="80"/>
      <c r="K109" s="80"/>
      <c r="L109" s="80"/>
      <c r="M109" s="80"/>
      <c r="N109" s="80"/>
    </row>
    <row r="110" spans="2:14" ht="16.5">
      <c r="B110" s="263" t="s">
        <v>446</v>
      </c>
      <c r="C110" s="94"/>
      <c r="D110" s="94"/>
      <c r="E110" s="80"/>
      <c r="F110" s="80"/>
      <c r="G110" s="80"/>
      <c r="H110" s="622"/>
      <c r="I110" s="80"/>
      <c r="J110" s="80"/>
      <c r="K110" s="80"/>
      <c r="L110" s="80"/>
      <c r="M110" s="80"/>
      <c r="N110" s="80"/>
    </row>
    <row r="111" spans="2:11" ht="15.75">
      <c r="B111" s="80"/>
      <c r="C111" s="275"/>
      <c r="D111" s="170"/>
      <c r="E111" s="170"/>
      <c r="F111" s="170"/>
      <c r="G111" s="170"/>
      <c r="H111" s="170"/>
      <c r="I111" s="170"/>
      <c r="J111" s="170"/>
      <c r="K111" s="80"/>
    </row>
    <row r="112" spans="2:11" ht="15.75">
      <c r="B112" s="717" t="s">
        <v>491</v>
      </c>
      <c r="C112" s="80"/>
      <c r="D112" s="170"/>
      <c r="E112" s="170"/>
      <c r="F112" s="170"/>
      <c r="G112" s="170"/>
      <c r="H112" s="170"/>
      <c r="I112" s="170"/>
      <c r="J112" s="170"/>
      <c r="K112" s="80"/>
    </row>
    <row r="117" spans="4:14" ht="15"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</row>
  </sheetData>
  <sheetProtection/>
  <mergeCells count="28">
    <mergeCell ref="B106:B107"/>
    <mergeCell ref="D106:D107"/>
    <mergeCell ref="B67:B68"/>
    <mergeCell ref="D67:F67"/>
    <mergeCell ref="H67:J67"/>
    <mergeCell ref="L67:N67"/>
    <mergeCell ref="J106:J107"/>
    <mergeCell ref="L106:L107"/>
    <mergeCell ref="M106:M107"/>
    <mergeCell ref="N106:N107"/>
    <mergeCell ref="N51:N52"/>
    <mergeCell ref="B12:B13"/>
    <mergeCell ref="D12:F12"/>
    <mergeCell ref="H12:J12"/>
    <mergeCell ref="L12:N12"/>
    <mergeCell ref="B51:B52"/>
    <mergeCell ref="E106:E107"/>
    <mergeCell ref="F106:F107"/>
    <mergeCell ref="H106:H107"/>
    <mergeCell ref="I106:I107"/>
    <mergeCell ref="L51:L52"/>
    <mergeCell ref="M51:M52"/>
    <mergeCell ref="D51:D52"/>
    <mergeCell ref="E51:E52"/>
    <mergeCell ref="F51:F52"/>
    <mergeCell ref="H51:H52"/>
    <mergeCell ref="I51:I52"/>
    <mergeCell ref="J51:J52"/>
  </mergeCells>
  <hyperlinks>
    <hyperlink ref="M5" location="nuevos_soles15A" display="Cuadro en nuevos soles"/>
  </hyperlinks>
  <printOptions horizontalCentered="1"/>
  <pageMargins left="0.7480314960629921" right="0.4724409448818898" top="0.984251968503937" bottom="0.5511811023622047" header="0" footer="0"/>
  <pageSetup fitToHeight="1" fitToWidth="1" horizontalDpi="600" verticalDpi="600" orientation="portrait" paperSize="9" scale="57" r:id="rId2"/>
  <headerFooter alignWithMargins="0">
    <oddFooter>&amp;C&amp;"Tahoma,Normal"&amp;14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3"/>
  <sheetViews>
    <sheetView showGridLines="0" zoomScale="80" zoomScaleNormal="80" zoomScaleSheetLayoutView="70" zoomScalePageLayoutView="0" workbookViewId="0" topLeftCell="A1">
      <selection activeCell="L8" sqref="L8"/>
    </sheetView>
  </sheetViews>
  <sheetFormatPr defaultColWidth="15.7109375" defaultRowHeight="19.5" customHeight="1"/>
  <cols>
    <col min="1" max="1" width="1.8515625" style="237" customWidth="1"/>
    <col min="2" max="2" width="22.28125" style="237" customWidth="1"/>
    <col min="3" max="4" width="14.7109375" style="237" customWidth="1"/>
    <col min="5" max="5" width="15.7109375" style="237" customWidth="1"/>
    <col min="6" max="6" width="3.8515625" style="237" customWidth="1"/>
    <col min="7" max="7" width="21.8515625" style="237" customWidth="1"/>
    <col min="8" max="8" width="18.7109375" style="237" bestFit="1" customWidth="1"/>
    <col min="9" max="10" width="15.7109375" style="237" customWidth="1"/>
    <col min="11" max="11" width="0.71875" style="237" customWidth="1"/>
    <col min="12" max="16384" width="15.7109375" style="237" customWidth="1"/>
  </cols>
  <sheetData>
    <row r="1" s="233" customFormat="1" ht="12.75"/>
    <row r="2" s="233" customFormat="1" ht="12.75">
      <c r="D2" s="234"/>
    </row>
    <row r="3" s="233" customFormat="1" ht="12.75">
      <c r="D3" s="234"/>
    </row>
    <row r="4" spans="1:7" s="235" customFormat="1" ht="15">
      <c r="A4" s="233"/>
      <c r="B4" s="233"/>
      <c r="C4" s="233"/>
      <c r="D4" s="233"/>
      <c r="E4" s="233"/>
      <c r="F4" s="233"/>
      <c r="G4" s="233"/>
    </row>
    <row r="5" spans="1:10" s="235" customFormat="1" ht="24.75" customHeight="1">
      <c r="A5" s="233"/>
      <c r="B5" s="959" t="s">
        <v>385</v>
      </c>
      <c r="C5" s="959"/>
      <c r="D5" s="959"/>
      <c r="E5" s="959"/>
      <c r="F5" s="959"/>
      <c r="G5" s="959"/>
      <c r="H5" s="959"/>
      <c r="I5" s="959"/>
      <c r="J5" s="959"/>
    </row>
    <row r="6" spans="1:10" s="235" customFormat="1" ht="19.5" customHeight="1">
      <c r="A6" s="233"/>
      <c r="B6" s="960" t="s">
        <v>467</v>
      </c>
      <c r="C6" s="960"/>
      <c r="D6" s="960"/>
      <c r="E6" s="960"/>
      <c r="F6" s="960"/>
      <c r="G6" s="960"/>
      <c r="H6" s="960"/>
      <c r="I6" s="960"/>
      <c r="J6" s="960"/>
    </row>
    <row r="7" spans="1:9" s="235" customFormat="1" ht="42.75" customHeight="1">
      <c r="A7" s="236"/>
      <c r="B7" s="366" t="s">
        <v>303</v>
      </c>
      <c r="C7" s="236"/>
      <c r="D7" s="236"/>
      <c r="E7" s="236"/>
      <c r="F7" s="236"/>
      <c r="G7" s="236"/>
      <c r="I7" s="87">
        <v>0.374391613628</v>
      </c>
    </row>
    <row r="8" spans="2:10" ht="19.5" customHeight="1">
      <c r="B8" s="956" t="s">
        <v>22</v>
      </c>
      <c r="C8" s="957"/>
      <c r="D8" s="957"/>
      <c r="E8" s="958"/>
      <c r="G8" s="956" t="s">
        <v>24</v>
      </c>
      <c r="H8" s="957"/>
      <c r="I8" s="957"/>
      <c r="J8" s="958"/>
    </row>
    <row r="9" spans="2:10" ht="19.5" customHeight="1">
      <c r="B9" s="238"/>
      <c r="C9" s="250" t="s">
        <v>18</v>
      </c>
      <c r="D9" s="250" t="s">
        <v>19</v>
      </c>
      <c r="E9" s="240" t="s">
        <v>21</v>
      </c>
      <c r="G9" s="241"/>
      <c r="H9" s="250" t="s">
        <v>18</v>
      </c>
      <c r="I9" s="250" t="s">
        <v>19</v>
      </c>
      <c r="J9" s="240" t="s">
        <v>21</v>
      </c>
    </row>
    <row r="10" spans="2:10" ht="19.5" customHeight="1">
      <c r="B10" s="242" t="s">
        <v>17</v>
      </c>
      <c r="C10" s="687">
        <f>+'DGN-Total-Tipo-Instru'!C13</f>
        <v>19641.7094173</v>
      </c>
      <c r="D10" s="687">
        <f>+'DGN-Total-Tipo-Instru'!D13</f>
        <v>51264.86157916735</v>
      </c>
      <c r="E10" s="244">
        <f>+D10/$D$12</f>
        <v>0.5500748553378982</v>
      </c>
      <c r="G10" s="242" t="s">
        <v>26</v>
      </c>
      <c r="H10" s="687">
        <f>+'DGN-Total-Tipo-Instru'!C22+'DGN-Total-Tipo-Instru'!C30</f>
        <v>24971.902872849998</v>
      </c>
      <c r="I10" s="687">
        <f>+'DGN-Total-Tipo-Instru'!D22+'DGN-Total-Tipo-Instru'!D30</f>
        <v>65176.66649815675</v>
      </c>
      <c r="J10" s="244">
        <f>+I10/$D$12</f>
        <v>0.6993493065423454</v>
      </c>
    </row>
    <row r="11" spans="2:10" ht="19.5" customHeight="1">
      <c r="B11" s="242" t="s">
        <v>16</v>
      </c>
      <c r="C11" s="687">
        <f>+'DGN-Total-Tipo-Instru'!C25</f>
        <v>16065.62973245</v>
      </c>
      <c r="D11" s="687">
        <f>+'DGN-Total-Tipo-Instru'!D25</f>
        <v>41931.29360170624</v>
      </c>
      <c r="E11" s="244">
        <f>+D11/$D$12</f>
        <v>0.4499251446621018</v>
      </c>
      <c r="G11" s="242" t="s">
        <v>25</v>
      </c>
      <c r="H11" s="687">
        <f>+'DGN-Total-Tipo-Instru'!C15+'DGN-Total-Tipo-Instru'!C27</f>
        <v>10735.436276900002</v>
      </c>
      <c r="I11" s="687">
        <f>+'DGN-Total-Tipo-Instru'!D15+'DGN-Total-Tipo-Instru'!D27</f>
        <v>28019.488682716845</v>
      </c>
      <c r="J11" s="244">
        <f>+I11/$D$12</f>
        <v>0.3006506934576547</v>
      </c>
    </row>
    <row r="12" spans="2:12" ht="24" customHeight="1">
      <c r="B12" s="245" t="s">
        <v>20</v>
      </c>
      <c r="C12" s="488">
        <f>SUM(C10:C11)</f>
        <v>35707.33914975</v>
      </c>
      <c r="D12" s="488">
        <f>SUM(D10:D11)</f>
        <v>93196.15518087358</v>
      </c>
      <c r="E12" s="247">
        <f>SUM(E10:E11)</f>
        <v>1</v>
      </c>
      <c r="G12" s="245" t="s">
        <v>20</v>
      </c>
      <c r="H12" s="488">
        <f>SUM(H10:H11)</f>
        <v>35707.33914975</v>
      </c>
      <c r="I12" s="488">
        <f>SUM(I10:I11)</f>
        <v>93196.1551808736</v>
      </c>
      <c r="J12" s="247">
        <f>SUM(J10:J11)</f>
        <v>1</v>
      </c>
      <c r="L12" s="243"/>
    </row>
    <row r="13" spans="2:12" ht="24" customHeight="1">
      <c r="B13" s="239"/>
      <c r="C13" s="676"/>
      <c r="D13" s="677"/>
      <c r="E13" s="249"/>
      <c r="G13" s="239"/>
      <c r="H13" s="677"/>
      <c r="I13" s="677"/>
      <c r="J13" s="249"/>
      <c r="L13" s="243"/>
    </row>
    <row r="14" spans="2:12" ht="24" customHeight="1">
      <c r="B14" s="239"/>
      <c r="C14" s="676"/>
      <c r="D14" s="677"/>
      <c r="E14" s="249"/>
      <c r="G14" s="239"/>
      <c r="H14" s="677"/>
      <c r="I14" s="677"/>
      <c r="J14" s="249"/>
      <c r="L14" s="243"/>
    </row>
    <row r="15" ht="19.5" customHeight="1">
      <c r="L15" s="438"/>
    </row>
    <row r="16" spans="2:10" ht="19.5" customHeight="1">
      <c r="B16" s="956" t="s">
        <v>33</v>
      </c>
      <c r="C16" s="957"/>
      <c r="D16" s="957"/>
      <c r="E16" s="958"/>
      <c r="G16" s="516" t="s">
        <v>38</v>
      </c>
      <c r="H16" s="517"/>
      <c r="I16" s="517"/>
      <c r="J16" s="518"/>
    </row>
    <row r="17" spans="2:10" ht="19.5" customHeight="1">
      <c r="B17" s="241"/>
      <c r="C17" s="239" t="s">
        <v>18</v>
      </c>
      <c r="D17" s="239" t="s">
        <v>19</v>
      </c>
      <c r="E17" s="240" t="s">
        <v>21</v>
      </c>
      <c r="G17" s="241"/>
      <c r="H17" s="239" t="s">
        <v>18</v>
      </c>
      <c r="I17" s="239" t="s">
        <v>19</v>
      </c>
      <c r="J17" s="240" t="s">
        <v>21</v>
      </c>
    </row>
    <row r="18" spans="2:10" ht="19.5" customHeight="1">
      <c r="B18" s="242" t="s">
        <v>34</v>
      </c>
      <c r="C18" s="687">
        <f>+'DGN-Total-Tipo-Instru'!C30+'DGN-Total-Tipo-Instru'!C22</f>
        <v>24971.902872849998</v>
      </c>
      <c r="D18" s="687">
        <f>+'DGN-Total-Tipo-Instru'!D30+'DGN-Total-Tipo-Instru'!D22</f>
        <v>65176.66649815675</v>
      </c>
      <c r="E18" s="244">
        <f>+D18/$D$12</f>
        <v>0.6993493065423454</v>
      </c>
      <c r="G18" s="242" t="s">
        <v>39</v>
      </c>
      <c r="H18" s="688">
        <f>(+'DP-Total Tasas'!D14)/1000</f>
        <v>30667.17510882</v>
      </c>
      <c r="I18" s="688">
        <f>(+'DP-Total Tasas'!E14)/1000</f>
        <v>80041.32703404261</v>
      </c>
      <c r="J18" s="244">
        <f>+I18/$D$12</f>
        <v>0.8588479522433056</v>
      </c>
    </row>
    <row r="19" spans="2:10" ht="19.5" customHeight="1">
      <c r="B19" s="242" t="s">
        <v>35</v>
      </c>
      <c r="C19" s="687">
        <f>+'DGN-Total-Tipo-Instru'!C16</f>
        <v>7618.518240269999</v>
      </c>
      <c r="D19" s="687">
        <f>+'DGN-Total-Tipo-Instru'!D16</f>
        <v>19884.332607110267</v>
      </c>
      <c r="E19" s="244">
        <f>+D19/$D$12</f>
        <v>0.2133600100617786</v>
      </c>
      <c r="G19" s="242" t="s">
        <v>40</v>
      </c>
      <c r="H19" s="687">
        <f>(+'DP-Total Tasas'!D20)/1000</f>
        <v>5040.16404093</v>
      </c>
      <c r="I19" s="687">
        <f>(+'DP-Total Tasas'!E20)/1000</f>
        <v>13154.828146830983</v>
      </c>
      <c r="J19" s="244">
        <f>+I19/$D$12</f>
        <v>0.14115204775669454</v>
      </c>
    </row>
    <row r="20" spans="2:10" ht="19.5" customHeight="1">
      <c r="B20" s="242" t="s">
        <v>36</v>
      </c>
      <c r="C20" s="687">
        <f>+'DGN-Total-Tipo-Instru'!C17</f>
        <v>2509.75983842</v>
      </c>
      <c r="D20" s="687">
        <f>+'DGN-Total-Tipo-Instru'!D17</f>
        <v>6550.4731782780345</v>
      </c>
      <c r="E20" s="244">
        <f>+D20/$D$12</f>
        <v>0.07028694655444725</v>
      </c>
      <c r="G20" s="245" t="s">
        <v>20</v>
      </c>
      <c r="H20" s="675">
        <f>SUM(H18:H19)</f>
        <v>35707.33914975</v>
      </c>
      <c r="I20" s="675">
        <f>SUM(I18:I19)</f>
        <v>93196.1551808736</v>
      </c>
      <c r="J20" s="247">
        <f>SUM(J18:J19)</f>
        <v>1</v>
      </c>
    </row>
    <row r="21" spans="2:12" ht="19.5" customHeight="1">
      <c r="B21" s="242" t="s">
        <v>37</v>
      </c>
      <c r="C21" s="687">
        <f>+'DGN-Total-Tipo-Instru'!C19+'DGN-Total-Tipo-Instru'!C28</f>
        <v>573.5829914</v>
      </c>
      <c r="D21" s="687">
        <f>+'DGN-Total-Tipo-Instru'!D19+'DGN-Total-Tipo-Instru'!D28</f>
        <v>1497.0516075544192</v>
      </c>
      <c r="E21" s="244">
        <f>+D21/$D$12</f>
        <v>0.016063448161020868</v>
      </c>
      <c r="L21" s="438"/>
    </row>
    <row r="22" spans="2:5" ht="19.5" customHeight="1">
      <c r="B22" s="242" t="s">
        <v>30</v>
      </c>
      <c r="C22" s="687">
        <f>+'DGN-Total-Tipo-Instru'!C18+'DGN-Total-Tipo-Instru'!C20</f>
        <v>33.575206810000005</v>
      </c>
      <c r="D22" s="687">
        <f>+'DGN-Total-Tipo-Instru'!D18+'DGN-Total-Tipo-Instru'!D20</f>
        <v>87.63128977412454</v>
      </c>
      <c r="E22" s="244">
        <f>+D22/$D$12</f>
        <v>0.0009402886804080185</v>
      </c>
    </row>
    <row r="23" spans="2:5" ht="19.5" customHeight="1">
      <c r="B23" s="245" t="s">
        <v>20</v>
      </c>
      <c r="C23" s="246">
        <f>SUM(C18:C22)</f>
        <v>35707.33914975</v>
      </c>
      <c r="D23" s="246">
        <f>SUM(D18:D22)</f>
        <v>93196.1551808736</v>
      </c>
      <c r="E23" s="247">
        <f>SUM(E18:E22)</f>
        <v>1.0000000000000002</v>
      </c>
    </row>
    <row r="24" spans="2:5" ht="19.5" customHeight="1">
      <c r="B24" s="239"/>
      <c r="C24" s="678"/>
      <c r="D24" s="678"/>
      <c r="E24" s="249"/>
    </row>
    <row r="25" spans="2:5" ht="19.5" customHeight="1">
      <c r="B25" s="239"/>
      <c r="C25" s="678"/>
      <c r="D25" s="678"/>
      <c r="E25" s="249"/>
    </row>
    <row r="26" spans="2:8" ht="19.5" customHeight="1">
      <c r="B26" s="239"/>
      <c r="C26" s="248"/>
      <c r="D26" s="248"/>
      <c r="E26" s="249"/>
      <c r="H26" s="487"/>
    </row>
    <row r="27" spans="2:5" ht="19.5" customHeight="1">
      <c r="B27" s="956" t="s">
        <v>23</v>
      </c>
      <c r="C27" s="957"/>
      <c r="D27" s="957"/>
      <c r="E27" s="958"/>
    </row>
    <row r="28" spans="2:5" ht="19.5" customHeight="1">
      <c r="B28" s="241"/>
      <c r="C28" s="239" t="s">
        <v>18</v>
      </c>
      <c r="D28" s="239" t="s">
        <v>19</v>
      </c>
      <c r="E28" s="240" t="s">
        <v>21</v>
      </c>
    </row>
    <row r="29" spans="2:5" ht="19.5" customHeight="1">
      <c r="B29" s="242" t="s">
        <v>27</v>
      </c>
      <c r="C29" s="687">
        <f>(+'DP-Total Moneda'!D15+'DP-Total Moneda'!D23)/1000</f>
        <v>16730.393157680002</v>
      </c>
      <c r="D29" s="687">
        <f>(+'DP-Total Moneda'!E15+'DP-Total Moneda'!E23)/1000</f>
        <v>43666.32614155703</v>
      </c>
      <c r="E29" s="244">
        <f>+D29/$D$12</f>
        <v>0.46854214164533003</v>
      </c>
    </row>
    <row r="30" spans="2:5" ht="19.5" customHeight="1">
      <c r="B30" s="242" t="s">
        <v>19</v>
      </c>
      <c r="C30" s="687">
        <f>(+'DP-Total Moneda'!D25)/1000</f>
        <v>16205.89339145</v>
      </c>
      <c r="D30" s="687">
        <f>(+'DP-Total Moneda'!E25)/1000</f>
        <v>42297.381751696346</v>
      </c>
      <c r="E30" s="244">
        <f>+D30/$D$12</f>
        <v>0.45385329115354894</v>
      </c>
    </row>
    <row r="31" spans="2:5" ht="19.5" customHeight="1">
      <c r="B31" s="242" t="s">
        <v>28</v>
      </c>
      <c r="C31" s="687">
        <f>(+'DP-Total Moneda'!D16)/1000</f>
        <v>1848.52148132</v>
      </c>
      <c r="D31" s="687">
        <f>(+'DP-Total Moneda'!E16)/1000</f>
        <v>4824.641066246551</v>
      </c>
      <c r="E31" s="244">
        <f>+D31/$D$12</f>
        <v>0.051768670680490694</v>
      </c>
    </row>
    <row r="32" spans="2:5" ht="19.5" customHeight="1">
      <c r="B32" s="242" t="s">
        <v>29</v>
      </c>
      <c r="C32" s="687">
        <f>(+'DP-Total Moneda'!D17)/1000</f>
        <v>893.49776206</v>
      </c>
      <c r="D32" s="687">
        <f>(+'DP-Total Moneda'!E17)/1000</f>
        <v>2332.029158977253</v>
      </c>
      <c r="E32" s="244">
        <f>+D32/$D$12</f>
        <v>0.02502280436839147</v>
      </c>
    </row>
    <row r="33" spans="2:10" ht="19.5" customHeight="1">
      <c r="B33" s="242" t="s">
        <v>30</v>
      </c>
      <c r="C33" s="687">
        <f>(+'DP-Total Moneda'!D18+'DP-Total Moneda'!D19+'DP-Total Moneda'!D20)/1000</f>
        <v>29.03335724</v>
      </c>
      <c r="D33" s="687">
        <f>(+'DP-Total Moneda'!E18+'DP-Total Moneda'!E19+'DP-Total Moneda'!E20)/1000</f>
        <v>75.77706239642123</v>
      </c>
      <c r="E33" s="244">
        <f>+D33/$D$12</f>
        <v>0.0008130921522390526</v>
      </c>
      <c r="G33" s="955"/>
      <c r="H33" s="955"/>
      <c r="I33" s="955"/>
      <c r="J33" s="955"/>
    </row>
    <row r="34" spans="2:10" ht="19.5" customHeight="1">
      <c r="B34" s="245" t="s">
        <v>20</v>
      </c>
      <c r="C34" s="246">
        <f>SUM(C29:C33)</f>
        <v>35707.33914975</v>
      </c>
      <c r="D34" s="246">
        <f>SUM(D29:D33)</f>
        <v>93196.1551808736</v>
      </c>
      <c r="E34" s="247">
        <f>SUM(E29:E33)</f>
        <v>1.0000000000000002</v>
      </c>
      <c r="G34" s="505"/>
      <c r="H34" s="239"/>
      <c r="I34" s="239"/>
      <c r="J34" s="239"/>
    </row>
    <row r="35" spans="2:10" ht="19.5" customHeight="1">
      <c r="B35" s="242" t="s">
        <v>32</v>
      </c>
      <c r="C35" s="687">
        <f>(+'DP-Total Moneda'!D13)/1000</f>
        <v>19501.445758300004</v>
      </c>
      <c r="D35" s="687">
        <f>(+'DP-Total Moneda'!E13)/1000</f>
        <v>50898.773429177265</v>
      </c>
      <c r="E35" s="244">
        <f>+D35/$D$12</f>
        <v>0.5461467088464513</v>
      </c>
      <c r="G35" s="506"/>
      <c r="H35" s="509"/>
      <c r="I35" s="509"/>
      <c r="J35" s="508"/>
    </row>
    <row r="36" spans="2:10" ht="19.5" customHeight="1">
      <c r="B36" s="242" t="s">
        <v>31</v>
      </c>
      <c r="C36" s="687">
        <f>(+'DP-Total Moneda'!D25)/1000</f>
        <v>16205.89339145</v>
      </c>
      <c r="D36" s="687">
        <f>(+'DP-Total Moneda'!E25)/1000</f>
        <v>42297.381751696346</v>
      </c>
      <c r="E36" s="244">
        <f>+D36/$D$12</f>
        <v>0.45385329115354894</v>
      </c>
      <c r="G36" s="505"/>
      <c r="H36" s="239"/>
      <c r="I36" s="239"/>
      <c r="J36" s="239"/>
    </row>
    <row r="37" spans="2:10" ht="19.5" customHeight="1">
      <c r="B37" s="245" t="s">
        <v>20</v>
      </c>
      <c r="C37" s="246">
        <f>SUM(C35:C36)</f>
        <v>35707.339149750005</v>
      </c>
      <c r="D37" s="246">
        <f>SUM(D35:D36)</f>
        <v>93196.15518087361</v>
      </c>
      <c r="E37" s="247">
        <f>SUM(E35:E36)</f>
        <v>1.0000000000000002</v>
      </c>
      <c r="G37" s="506"/>
      <c r="H37" s="507"/>
      <c r="I37" s="507"/>
      <c r="J37" s="508"/>
    </row>
    <row r="39" spans="8:10" ht="19.5" customHeight="1">
      <c r="H39" s="251"/>
      <c r="I39" s="251"/>
      <c r="J39" s="251"/>
    </row>
    <row r="40" spans="2:10" ht="19.5" customHeight="1">
      <c r="B40" s="252"/>
      <c r="H40" s="251"/>
      <c r="I40" s="251"/>
      <c r="J40" s="251"/>
    </row>
    <row r="41" spans="2:10" ht="19.5" customHeight="1">
      <c r="B41" s="252"/>
      <c r="H41" s="251"/>
      <c r="I41" s="251"/>
      <c r="J41" s="251"/>
    </row>
    <row r="43" spans="8:10" ht="19.5" customHeight="1">
      <c r="H43" s="251"/>
      <c r="I43" s="251"/>
      <c r="J43" s="251"/>
    </row>
    <row r="44" spans="8:10" ht="19.5" customHeight="1">
      <c r="H44" s="251"/>
      <c r="I44" s="253"/>
      <c r="J44" s="251"/>
    </row>
    <row r="45" spans="2:10" ht="19.5" customHeight="1">
      <c r="B45" s="459"/>
      <c r="C45" s="460"/>
      <c r="H45" s="251"/>
      <c r="I45" s="253"/>
      <c r="J45" s="251"/>
    </row>
    <row r="46" spans="8:10" ht="19.5" customHeight="1">
      <c r="H46" s="251"/>
      <c r="I46" s="253"/>
      <c r="J46" s="251"/>
    </row>
    <row r="47" spans="8:10" ht="19.5" customHeight="1">
      <c r="H47" s="251"/>
      <c r="I47" s="251"/>
      <c r="J47" s="251"/>
    </row>
    <row r="48" ht="19.5" customHeight="1">
      <c r="J48" s="251"/>
    </row>
    <row r="49" ht="19.5" customHeight="1">
      <c r="J49" s="251"/>
    </row>
    <row r="53" spans="8:9" ht="19.5" customHeight="1">
      <c r="H53" s="254"/>
      <c r="I53" s="254"/>
    </row>
    <row r="60" ht="19.5" customHeight="1">
      <c r="J60" s="251"/>
    </row>
    <row r="63" spans="8:9" ht="19.5" customHeight="1">
      <c r="H63" s="254"/>
      <c r="I63" s="254"/>
    </row>
  </sheetData>
  <sheetProtection/>
  <mergeCells count="7">
    <mergeCell ref="G33:J33"/>
    <mergeCell ref="G8:J8"/>
    <mergeCell ref="B27:E27"/>
    <mergeCell ref="B5:J5"/>
    <mergeCell ref="B6:J6"/>
    <mergeCell ref="B8:E8"/>
    <mergeCell ref="B16:E16"/>
  </mergeCells>
  <printOptions horizontalCentered="1"/>
  <pageMargins left="0.1968503937007874" right="0.1968503937007874" top="0.984251968503937" bottom="0.31496062992125984" header="0.31496062992125984" footer="0.31496062992125984"/>
  <pageSetup horizontalDpi="600" verticalDpi="600" orientation="portrait" paperSize="9" scale="55" r:id="rId2"/>
  <ignoredErrors>
    <ignoredError sqref="E3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="75" zoomScaleNormal="75" zoomScaleSheetLayoutView="4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11" customWidth="1"/>
    <col min="2" max="11" width="16.7109375" style="11" customWidth="1"/>
    <col min="12" max="12" width="2.421875" style="11" customWidth="1"/>
    <col min="13" max="16384" width="15.7109375" style="11" customWidth="1"/>
  </cols>
  <sheetData>
    <row r="1" spans="1:11" ht="13.5" customHeight="1">
      <c r="A1" s="1"/>
      <c r="B1" s="962"/>
      <c r="C1" s="962"/>
      <c r="D1" s="962"/>
      <c r="E1" s="962"/>
      <c r="F1" s="962"/>
      <c r="G1" s="962"/>
      <c r="H1" s="962"/>
      <c r="I1" s="962"/>
      <c r="J1" s="962"/>
      <c r="K1" s="962"/>
    </row>
    <row r="2" spans="1:11" ht="15.75" customHeight="1">
      <c r="A2" s="1"/>
      <c r="B2" s="962"/>
      <c r="C2" s="962"/>
      <c r="D2" s="962"/>
      <c r="E2" s="962"/>
      <c r="F2" s="962"/>
      <c r="G2" s="962"/>
      <c r="H2" s="962"/>
      <c r="I2" s="962"/>
      <c r="J2" s="962"/>
      <c r="K2" s="962"/>
    </row>
    <row r="3" spans="1:11" ht="15.75" customHeight="1">
      <c r="A3" s="1"/>
      <c r="B3" s="962"/>
      <c r="C3" s="962"/>
      <c r="D3" s="962"/>
      <c r="E3" s="962"/>
      <c r="F3" s="962"/>
      <c r="G3" s="962"/>
      <c r="H3" s="962"/>
      <c r="I3" s="962"/>
      <c r="J3" s="962"/>
      <c r="K3" s="962"/>
    </row>
    <row r="4" spans="1:6" ht="15">
      <c r="A4" s="1"/>
      <c r="B4" s="1"/>
      <c r="C4" s="1"/>
      <c r="D4" s="1"/>
      <c r="E4" s="1"/>
      <c r="F4" s="1"/>
    </row>
    <row r="5" spans="1:11" ht="24.75" customHeight="1">
      <c r="A5" s="1"/>
      <c r="B5" s="962" t="s">
        <v>361</v>
      </c>
      <c r="C5" s="962"/>
      <c r="D5" s="962"/>
      <c r="E5" s="962"/>
      <c r="F5" s="962"/>
      <c r="G5" s="962"/>
      <c r="H5" s="962"/>
      <c r="I5" s="962"/>
      <c r="J5" s="962"/>
      <c r="K5" s="962"/>
    </row>
    <row r="6" spans="1:11" ht="19.5" customHeight="1">
      <c r="A6" s="1"/>
      <c r="B6" s="946" t="s">
        <v>467</v>
      </c>
      <c r="C6" s="946"/>
      <c r="D6" s="946"/>
      <c r="E6" s="946"/>
      <c r="F6" s="946"/>
      <c r="G6" s="946"/>
      <c r="H6" s="946"/>
      <c r="I6" s="946"/>
      <c r="J6" s="946"/>
      <c r="K6" s="946"/>
    </row>
    <row r="7" spans="1:9" ht="19.5" customHeight="1">
      <c r="A7" s="1"/>
      <c r="B7" s="10"/>
      <c r="C7" s="10"/>
      <c r="D7" s="10"/>
      <c r="E7" s="10"/>
      <c r="F7" s="10"/>
      <c r="G7" s="10"/>
      <c r="H7" s="10"/>
      <c r="I7" s="10"/>
    </row>
    <row r="8" spans="2:11" ht="19.5" customHeight="1">
      <c r="B8" s="961" t="s">
        <v>41</v>
      </c>
      <c r="C8" s="961"/>
      <c r="D8" s="961"/>
      <c r="E8" s="961" t="s">
        <v>43</v>
      </c>
      <c r="F8" s="961"/>
      <c r="G8" s="961"/>
      <c r="H8" s="961" t="s">
        <v>293</v>
      </c>
      <c r="I8" s="961"/>
      <c r="J8" s="961"/>
      <c r="K8" s="961"/>
    </row>
    <row r="15" ht="19.5" customHeight="1">
      <c r="I15" s="12"/>
    </row>
    <row r="18" spans="7:8" ht="19.5" customHeight="1">
      <c r="G18" s="13"/>
      <c r="H18" s="13"/>
    </row>
    <row r="20" spans="5:8" ht="19.5" customHeight="1">
      <c r="E20" s="966"/>
      <c r="F20" s="966"/>
      <c r="G20" s="966"/>
      <c r="H20" s="966"/>
    </row>
    <row r="21" spans="2:15" ht="19.5" customHeight="1">
      <c r="B21" s="961" t="s">
        <v>292</v>
      </c>
      <c r="C21" s="961"/>
      <c r="D21" s="961"/>
      <c r="E21" s="961"/>
      <c r="F21" s="961"/>
      <c r="G21" s="519"/>
      <c r="H21" s="963" t="s">
        <v>42</v>
      </c>
      <c r="I21" s="963"/>
      <c r="J21" s="963"/>
      <c r="K21" s="963"/>
      <c r="M21" s="961"/>
      <c r="N21" s="961"/>
      <c r="O21" s="961"/>
    </row>
    <row r="22" spans="5:7" ht="19.5" customHeight="1">
      <c r="E22" s="961"/>
      <c r="F22" s="961"/>
      <c r="G22" s="961"/>
    </row>
    <row r="33" spans="2:11" ht="19.5" customHeight="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 ht="19.5" customHeight="1">
      <c r="B34" s="964" t="s">
        <v>44</v>
      </c>
      <c r="C34" s="964"/>
      <c r="D34" s="964"/>
      <c r="E34" s="964"/>
      <c r="F34" s="964"/>
      <c r="G34" s="964" t="s">
        <v>291</v>
      </c>
      <c r="H34" s="964"/>
      <c r="I34" s="964"/>
      <c r="J34" s="964"/>
      <c r="K34" s="964"/>
    </row>
    <row r="35" spans="2:11" ht="19.5" customHeight="1">
      <c r="B35" s="965" t="s">
        <v>46</v>
      </c>
      <c r="C35" s="965"/>
      <c r="D35" s="965"/>
      <c r="E35" s="965"/>
      <c r="F35" s="965"/>
      <c r="G35" s="965" t="s">
        <v>46</v>
      </c>
      <c r="H35" s="965"/>
      <c r="I35" s="965"/>
      <c r="J35" s="965"/>
      <c r="K35" s="965"/>
    </row>
    <row r="48" ht="19.5" customHeight="1">
      <c r="C48" s="11" t="s">
        <v>475</v>
      </c>
    </row>
  </sheetData>
  <sheetProtection/>
  <mergeCells count="17">
    <mergeCell ref="B35:F35"/>
    <mergeCell ref="G34:K34"/>
    <mergeCell ref="G35:K35"/>
    <mergeCell ref="E20:H20"/>
    <mergeCell ref="B1:K1"/>
    <mergeCell ref="B2:K2"/>
    <mergeCell ref="B3:K3"/>
    <mergeCell ref="B34:F34"/>
    <mergeCell ref="H8:K8"/>
    <mergeCell ref="M21:O21"/>
    <mergeCell ref="E22:G22"/>
    <mergeCell ref="B5:K5"/>
    <mergeCell ref="B6:K6"/>
    <mergeCell ref="B8:D8"/>
    <mergeCell ref="E8:G8"/>
    <mergeCell ref="H21:K21"/>
    <mergeCell ref="B21:F21"/>
  </mergeCells>
  <printOptions horizontalCentered="1"/>
  <pageMargins left="0" right="0.3937007874015748" top="0.5905511811023623" bottom="0.5905511811023623" header="0.5905511811023623" footer="0.5905511811023623"/>
  <pageSetup fitToHeight="1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2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41.7109375" style="0" customWidth="1"/>
    <col min="3" max="8" width="17.00390625" style="0" customWidth="1"/>
  </cols>
  <sheetData>
    <row r="5" spans="2:3" ht="18">
      <c r="B5" s="14" t="s">
        <v>45</v>
      </c>
      <c r="C5" s="15"/>
    </row>
    <row r="6" spans="2:3" ht="18">
      <c r="B6" s="16" t="s">
        <v>358</v>
      </c>
      <c r="C6" s="15"/>
    </row>
    <row r="7" spans="2:4" ht="15.75">
      <c r="B7" s="419" t="s">
        <v>315</v>
      </c>
      <c r="C7" s="15"/>
      <c r="D7" s="116"/>
    </row>
    <row r="8" spans="2:7" ht="15.75">
      <c r="B8" s="419" t="s">
        <v>359</v>
      </c>
      <c r="C8" s="15"/>
      <c r="D8" s="116"/>
      <c r="E8" s="116"/>
      <c r="F8" s="116"/>
      <c r="G8" s="116"/>
    </row>
    <row r="9" spans="2:7" ht="15.75">
      <c r="B9" s="18"/>
      <c r="C9" s="15"/>
      <c r="D9" s="514">
        <v>0.374391613628</v>
      </c>
      <c r="E9" s="116"/>
      <c r="F9" s="116"/>
      <c r="G9" s="116"/>
    </row>
    <row r="10" spans="2:5" ht="16.5">
      <c r="B10" s="968" t="s">
        <v>355</v>
      </c>
      <c r="C10" s="971" t="s">
        <v>311</v>
      </c>
      <c r="D10" s="972"/>
      <c r="E10" s="424"/>
    </row>
    <row r="11" spans="2:5" ht="15">
      <c r="B11" s="969"/>
      <c r="C11" s="427" t="s">
        <v>54</v>
      </c>
      <c r="D11" s="429" t="s">
        <v>54</v>
      </c>
      <c r="E11" s="424"/>
    </row>
    <row r="12" spans="2:5" ht="15">
      <c r="B12" s="970"/>
      <c r="C12" s="428" t="s">
        <v>18</v>
      </c>
      <c r="D12" s="430" t="s">
        <v>55</v>
      </c>
      <c r="E12" s="424"/>
    </row>
    <row r="13" spans="2:5" ht="33.75" customHeight="1">
      <c r="B13" s="452" t="s">
        <v>396</v>
      </c>
      <c r="C13" s="431">
        <v>19978.12171934</v>
      </c>
      <c r="D13" s="431">
        <v>53361.7721999793</v>
      </c>
      <c r="E13" s="424"/>
    </row>
    <row r="14" spans="1:5" ht="24" customHeight="1">
      <c r="A14" s="426"/>
      <c r="B14" s="453" t="s">
        <v>397</v>
      </c>
      <c r="C14" s="431">
        <v>15897.06704303</v>
      </c>
      <c r="D14" s="431">
        <v>42461.066071916655</v>
      </c>
      <c r="E14" s="424"/>
    </row>
    <row r="15" spans="2:4" ht="15">
      <c r="B15" s="358"/>
      <c r="C15" s="359"/>
      <c r="D15" s="425"/>
    </row>
    <row r="16" spans="2:4" ht="15" customHeight="1">
      <c r="B16" s="973" t="s">
        <v>66</v>
      </c>
      <c r="C16" s="434">
        <f>+C13+C14</f>
        <v>35875.18876237</v>
      </c>
      <c r="D16" s="434">
        <f>+D13+D14</f>
        <v>95822.83827189595</v>
      </c>
    </row>
    <row r="17" spans="2:4" ht="15" customHeight="1">
      <c r="B17" s="974"/>
      <c r="C17" s="432"/>
      <c r="D17" s="432"/>
    </row>
    <row r="18" spans="2:4" ht="15">
      <c r="B18" s="15"/>
      <c r="C18" s="433"/>
      <c r="D18" s="435"/>
    </row>
    <row r="19" spans="2:4" ht="15" customHeight="1">
      <c r="B19" s="967" t="s">
        <v>389</v>
      </c>
      <c r="C19" s="967"/>
      <c r="D19" s="967"/>
    </row>
    <row r="20" spans="2:4" ht="36.75" customHeight="1">
      <c r="B20" s="967"/>
      <c r="C20" s="967"/>
      <c r="D20" s="967"/>
    </row>
    <row r="21" spans="2:3" ht="15">
      <c r="B21" s="461"/>
      <c r="C21" s="462"/>
    </row>
    <row r="22" spans="2:4" ht="15">
      <c r="B22" s="967"/>
      <c r="C22" s="967"/>
      <c r="D22" s="967"/>
    </row>
    <row r="23" spans="2:4" ht="15">
      <c r="B23" s="967"/>
      <c r="C23" s="967"/>
      <c r="D23" s="967"/>
    </row>
    <row r="24" spans="2:4" ht="15">
      <c r="B24" s="967"/>
      <c r="C24" s="967"/>
      <c r="D24" s="967"/>
    </row>
    <row r="25" spans="2:3" ht="15">
      <c r="B25" s="422"/>
      <c r="C25" s="15"/>
    </row>
    <row r="26" spans="2:3" ht="15">
      <c r="B26" s="422"/>
      <c r="C26" s="15"/>
    </row>
    <row r="27" spans="2:3" ht="15">
      <c r="B27" s="25"/>
      <c r="C27" s="15"/>
    </row>
  </sheetData>
  <sheetProtection/>
  <mergeCells count="5">
    <mergeCell ref="B22:D24"/>
    <mergeCell ref="B19:D20"/>
    <mergeCell ref="B10:B12"/>
    <mergeCell ref="C10:D10"/>
    <mergeCell ref="B16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G56"/>
  <sheetViews>
    <sheetView showGridLines="0" zoomScale="80" zoomScaleNormal="80" zoomScalePageLayoutView="0" workbookViewId="0" topLeftCell="A16">
      <selection activeCell="A1" sqref="A1"/>
    </sheetView>
  </sheetViews>
  <sheetFormatPr defaultColWidth="11.421875" defaultRowHeight="15"/>
  <cols>
    <col min="1" max="1" width="2.8515625" style="15" customWidth="1"/>
    <col min="2" max="2" width="52.00390625" style="15" customWidth="1"/>
    <col min="3" max="3" width="19.7109375" style="15" customWidth="1"/>
    <col min="4" max="4" width="21.421875" style="15" customWidth="1"/>
    <col min="5" max="5" width="14.8515625" style="15" customWidth="1"/>
    <col min="6" max="16384" width="11.421875" style="15" customWidth="1"/>
  </cols>
  <sheetData>
    <row r="1" ht="12.75"/>
    <row r="2" ht="12.75"/>
    <row r="3" ht="12.75"/>
    <row r="4" ht="12.75"/>
    <row r="5" ht="18">
      <c r="B5" s="14" t="s">
        <v>45</v>
      </c>
    </row>
    <row r="6" spans="2:7" ht="18">
      <c r="B6" s="16" t="s">
        <v>358</v>
      </c>
      <c r="G6" s="87">
        <v>0.383141762452</v>
      </c>
    </row>
    <row r="7" ht="15.75">
      <c r="B7" s="419" t="s">
        <v>289</v>
      </c>
    </row>
    <row r="8" ht="15.75">
      <c r="B8" s="419" t="s">
        <v>316</v>
      </c>
    </row>
    <row r="9" ht="15">
      <c r="B9" s="17" t="s">
        <v>46</v>
      </c>
    </row>
    <row r="10" spans="2:3" ht="9" customHeight="1">
      <c r="B10" s="18"/>
      <c r="C10" s="446"/>
    </row>
    <row r="11" spans="2:5" s="615" customFormat="1" ht="18.75" customHeight="1">
      <c r="B11" s="934" t="s">
        <v>513</v>
      </c>
      <c r="C11" s="932" t="s">
        <v>439</v>
      </c>
      <c r="D11" s="933"/>
      <c r="E11" s="614"/>
    </row>
    <row r="12" spans="2:4" ht="34.5" customHeight="1">
      <c r="B12" s="935"/>
      <c r="C12" s="726" t="s">
        <v>354</v>
      </c>
      <c r="D12" s="726" t="s">
        <v>478</v>
      </c>
    </row>
    <row r="13" spans="2:6" ht="27.75" customHeight="1">
      <c r="B13" s="362" t="s">
        <v>48</v>
      </c>
      <c r="C13" s="727">
        <f>+C15+C22</f>
        <v>19641.7094173</v>
      </c>
      <c r="D13" s="727">
        <f>+D15+D22</f>
        <v>51264.86157916735</v>
      </c>
      <c r="E13" s="447"/>
      <c r="F13" s="449"/>
    </row>
    <row r="14" spans="2:5" ht="9.75" customHeight="1">
      <c r="B14" s="19"/>
      <c r="C14" s="728"/>
      <c r="D14" s="728"/>
      <c r="E14" s="447"/>
    </row>
    <row r="15" spans="2:6" ht="20.25" customHeight="1">
      <c r="B15" s="364" t="s">
        <v>386</v>
      </c>
      <c r="C15" s="729">
        <f>SUM(C16:C20)</f>
        <v>10161.853285500001</v>
      </c>
      <c r="D15" s="729">
        <f>SUM(D16:D20)</f>
        <v>26522.437075162426</v>
      </c>
      <c r="F15" s="450"/>
    </row>
    <row r="16" spans="2:5" ht="15.75" customHeight="1">
      <c r="B16" s="510" t="s">
        <v>304</v>
      </c>
      <c r="C16" s="728">
        <v>7618.518240269999</v>
      </c>
      <c r="D16" s="728">
        <f>+C16/$G$6</f>
        <v>19884.332607110267</v>
      </c>
      <c r="E16" s="413"/>
    </row>
    <row r="17" spans="2:6" ht="15">
      <c r="B17" s="510" t="s">
        <v>305</v>
      </c>
      <c r="C17" s="728">
        <v>2509.75983842</v>
      </c>
      <c r="D17" s="728">
        <f>+C17/$G$6</f>
        <v>6550.4731782780345</v>
      </c>
      <c r="F17" s="413"/>
    </row>
    <row r="18" spans="2:4" ht="15">
      <c r="B18" s="510" t="s">
        <v>306</v>
      </c>
      <c r="C18" s="728">
        <v>28.03785321</v>
      </c>
      <c r="D18" s="728">
        <f>+C18/$G$6</f>
        <v>73.1787968781205</v>
      </c>
    </row>
    <row r="19" spans="2:5" ht="15">
      <c r="B19" s="510" t="s">
        <v>466</v>
      </c>
      <c r="C19" s="728">
        <v>0</v>
      </c>
      <c r="D19" s="728">
        <f>+C19/$G$6</f>
        <v>0</v>
      </c>
      <c r="E19" s="413"/>
    </row>
    <row r="20" spans="2:4" ht="15">
      <c r="B20" s="510" t="s">
        <v>307</v>
      </c>
      <c r="C20" s="728">
        <v>5.5373536</v>
      </c>
      <c r="D20" s="728">
        <f>+C20/$G$6</f>
        <v>14.452492896004047</v>
      </c>
    </row>
    <row r="21" spans="2:6" ht="9.75" customHeight="1">
      <c r="B21" s="20"/>
      <c r="C21" s="728"/>
      <c r="D21" s="728"/>
      <c r="E21" s="439"/>
      <c r="F21" s="486"/>
    </row>
    <row r="22" spans="2:7" ht="27.75" customHeight="1">
      <c r="B22" s="364" t="s">
        <v>308</v>
      </c>
      <c r="C22" s="730">
        <f>SUM(C23:C24)</f>
        <v>9479.8561318</v>
      </c>
      <c r="D22" s="730">
        <f>+C22/$G$6</f>
        <v>24742.424504004928</v>
      </c>
      <c r="F22" s="485"/>
      <c r="G22" s="485"/>
    </row>
    <row r="23" spans="2:6" ht="15">
      <c r="B23" s="511" t="s">
        <v>314</v>
      </c>
      <c r="C23" s="728">
        <v>9479.8561318</v>
      </c>
      <c r="D23" s="728">
        <f>+C23/$G$6</f>
        <v>24742.424504004928</v>
      </c>
      <c r="F23" s="413"/>
    </row>
    <row r="24" spans="2:6" ht="15">
      <c r="B24" s="391"/>
      <c r="C24" s="728"/>
      <c r="D24" s="728"/>
      <c r="F24" s="484"/>
    </row>
    <row r="25" spans="2:4" ht="16.5">
      <c r="B25" s="363" t="s">
        <v>49</v>
      </c>
      <c r="C25" s="727">
        <f>+C27+C30</f>
        <v>16065.62973245</v>
      </c>
      <c r="D25" s="727">
        <f>+C25/$G$6</f>
        <v>41931.29360170624</v>
      </c>
    </row>
    <row r="26" spans="2:4" ht="9.75" customHeight="1">
      <c r="B26" s="21"/>
      <c r="C26" s="728"/>
      <c r="D26" s="728"/>
    </row>
    <row r="27" spans="2:5" ht="22.5" customHeight="1">
      <c r="B27" s="364" t="s">
        <v>310</v>
      </c>
      <c r="C27" s="729">
        <f>+C28</f>
        <v>573.5829914</v>
      </c>
      <c r="D27" s="729">
        <f>+D28</f>
        <v>1497.0516075544192</v>
      </c>
      <c r="E27" s="22"/>
    </row>
    <row r="28" spans="2:5" ht="20.25" customHeight="1">
      <c r="B28" s="448" t="s">
        <v>360</v>
      </c>
      <c r="C28" s="728">
        <v>573.5829914</v>
      </c>
      <c r="D28" s="728">
        <f>+C28/$G$6</f>
        <v>1497.0516075544192</v>
      </c>
      <c r="E28" s="22"/>
    </row>
    <row r="29" spans="2:5" ht="9" customHeight="1">
      <c r="B29" s="23"/>
      <c r="C29" s="731"/>
      <c r="D29" s="731"/>
      <c r="E29" s="22"/>
    </row>
    <row r="30" spans="2:4" ht="16.5" customHeight="1">
      <c r="B30" s="364" t="s">
        <v>309</v>
      </c>
      <c r="C30" s="729">
        <f>SUM(C31:C32)</f>
        <v>15492.046741049999</v>
      </c>
      <c r="D30" s="729">
        <f>SUM(D31:D32)</f>
        <v>40434.241994151824</v>
      </c>
    </row>
    <row r="31" spans="2:5" ht="19.5" customHeight="1">
      <c r="B31" s="512" t="s">
        <v>314</v>
      </c>
      <c r="C31" s="728">
        <v>12973.999581569999</v>
      </c>
      <c r="D31" s="728">
        <f>+C31/$G$6</f>
        <v>33862.13890790718</v>
      </c>
      <c r="E31" s="22"/>
    </row>
    <row r="32" spans="2:4" ht="15">
      <c r="B32" s="513" t="s">
        <v>414</v>
      </c>
      <c r="C32" s="728">
        <v>2518.04715948</v>
      </c>
      <c r="D32" s="728">
        <f>+C32/$G$6</f>
        <v>6572.1030862446405</v>
      </c>
    </row>
    <row r="33" spans="2:5" ht="15" customHeight="1">
      <c r="B33" s="358"/>
      <c r="C33" s="732"/>
      <c r="D33" s="732"/>
      <c r="E33" s="447"/>
    </row>
    <row r="34" spans="2:6" ht="15" customHeight="1">
      <c r="B34" s="973" t="s">
        <v>50</v>
      </c>
      <c r="C34" s="975">
        <f>+C13+C25</f>
        <v>35707.33914975</v>
      </c>
      <c r="D34" s="975">
        <f>+D13+D25</f>
        <v>93196.15518087358</v>
      </c>
      <c r="F34" s="413"/>
    </row>
    <row r="35" spans="2:4" ht="15" customHeight="1">
      <c r="B35" s="974"/>
      <c r="C35" s="976"/>
      <c r="D35" s="976"/>
    </row>
    <row r="36" spans="2:4" ht="8.25" customHeight="1">
      <c r="B36" s="612"/>
      <c r="C36" s="493"/>
      <c r="D36" s="613"/>
    </row>
    <row r="37" spans="2:4" ht="13.5" customHeight="1">
      <c r="B37" s="665" t="s">
        <v>429</v>
      </c>
      <c r="C37" s="664"/>
      <c r="D37" s="664"/>
    </row>
    <row r="38" spans="2:4" ht="13.5" customHeight="1">
      <c r="B38" s="665" t="s">
        <v>428</v>
      </c>
      <c r="C38" s="664"/>
      <c r="D38" s="664"/>
    </row>
    <row r="39" spans="2:4" ht="5.25" customHeight="1">
      <c r="B39" s="422"/>
      <c r="C39" s="423"/>
      <c r="D39" s="423"/>
    </row>
    <row r="40" spans="2:4" ht="12.75">
      <c r="B40" s="422" t="s">
        <v>413</v>
      </c>
      <c r="C40" s="423"/>
      <c r="D40" s="423"/>
    </row>
    <row r="41" spans="2:4" ht="12.75">
      <c r="B41" s="422" t="s">
        <v>411</v>
      </c>
      <c r="C41" s="423"/>
      <c r="D41" s="423"/>
    </row>
    <row r="42" spans="2:4" ht="12.75">
      <c r="B42" s="422" t="s">
        <v>412</v>
      </c>
      <c r="C42" s="423"/>
      <c r="D42" s="423"/>
    </row>
    <row r="43" ht="12.75">
      <c r="B43" s="27"/>
    </row>
    <row r="44" ht="12.75">
      <c r="B44" s="27"/>
    </row>
    <row r="45" ht="14.25">
      <c r="B45" s="26"/>
    </row>
    <row r="49" ht="15">
      <c r="B49" s="28"/>
    </row>
    <row r="50" ht="14.25">
      <c r="B50" s="29"/>
    </row>
    <row r="51" ht="14.25">
      <c r="B51" s="26"/>
    </row>
    <row r="52" ht="14.25">
      <c r="B52" s="26"/>
    </row>
    <row r="53" ht="14.25">
      <c r="B53" s="26"/>
    </row>
    <row r="54" ht="14.25">
      <c r="B54" s="30"/>
    </row>
    <row r="55" ht="15">
      <c r="B55" s="31"/>
    </row>
    <row r="56" ht="15">
      <c r="B56" s="31"/>
    </row>
  </sheetData>
  <sheetProtection/>
  <mergeCells count="5">
    <mergeCell ref="C34:C35"/>
    <mergeCell ref="D34:D35"/>
    <mergeCell ref="C11:D11"/>
    <mergeCell ref="B11:B12"/>
    <mergeCell ref="B34:B35"/>
  </mergeCells>
  <printOptions/>
  <pageMargins left="1.220472440944882" right="0.5118110236220472" top="1.141732283464567" bottom="0.6692913385826772" header="0.31496062992125984" footer="0.31496062992125984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40"/>
  <sheetViews>
    <sheetView showGridLines="0" zoomScale="80" zoomScaleNormal="80" zoomScalePageLayoutView="0" workbookViewId="0" topLeftCell="A10">
      <selection activeCell="I12" sqref="I12"/>
    </sheetView>
  </sheetViews>
  <sheetFormatPr defaultColWidth="11.421875" defaultRowHeight="15"/>
  <cols>
    <col min="1" max="1" width="2.421875" style="0" customWidth="1"/>
    <col min="2" max="2" width="49.28125" style="0" customWidth="1"/>
    <col min="3" max="3" width="7.140625" style="0" customWidth="1"/>
    <col min="4" max="5" width="19.7109375" style="0" customWidth="1"/>
  </cols>
  <sheetData>
    <row r="5" spans="2:5" ht="18">
      <c r="B5" s="482" t="s">
        <v>67</v>
      </c>
      <c r="C5" s="372"/>
      <c r="D5" s="51"/>
      <c r="E5" s="51"/>
    </row>
    <row r="6" spans="2:5" ht="20.25">
      <c r="B6" s="16" t="s">
        <v>361</v>
      </c>
      <c r="C6" s="373"/>
      <c r="D6" s="54"/>
      <c r="E6" s="54"/>
    </row>
    <row r="7" spans="2:5" s="580" customFormat="1" ht="15.75">
      <c r="B7" s="420" t="s">
        <v>289</v>
      </c>
      <c r="C7" s="420"/>
      <c r="D7" s="420"/>
      <c r="E7" s="420"/>
    </row>
    <row r="8" spans="2:7" s="580" customFormat="1" ht="15.75">
      <c r="B8" s="420" t="s">
        <v>402</v>
      </c>
      <c r="C8" s="420"/>
      <c r="D8" s="581"/>
      <c r="E8" s="420"/>
      <c r="F8" s="87">
        <v>0.383141762452</v>
      </c>
      <c r="G8" s="582"/>
    </row>
    <row r="9" spans="2:7" ht="9" customHeight="1">
      <c r="B9" s="55"/>
      <c r="C9" s="55"/>
      <c r="D9" s="55"/>
      <c r="E9" s="55"/>
      <c r="F9" s="116"/>
      <c r="G9" s="116"/>
    </row>
    <row r="10" spans="2:5" ht="18.75" customHeight="1">
      <c r="B10" s="936" t="s">
        <v>518</v>
      </c>
      <c r="C10" s="616"/>
      <c r="D10" s="939" t="s">
        <v>439</v>
      </c>
      <c r="E10" s="940"/>
    </row>
    <row r="11" spans="2:5" ht="15">
      <c r="B11" s="937"/>
      <c r="C11" s="617"/>
      <c r="D11" s="941" t="s">
        <v>476</v>
      </c>
      <c r="E11" s="943" t="s">
        <v>477</v>
      </c>
    </row>
    <row r="12" spans="2:13" ht="23.25" customHeight="1">
      <c r="B12" s="938"/>
      <c r="C12" s="618"/>
      <c r="D12" s="942"/>
      <c r="E12" s="944"/>
      <c r="F12" s="116"/>
      <c r="G12" s="116"/>
      <c r="H12" s="116"/>
      <c r="I12" s="116"/>
      <c r="J12" s="116"/>
      <c r="K12" s="116"/>
      <c r="L12" s="116"/>
      <c r="M12" s="116"/>
    </row>
    <row r="13" spans="2:13" ht="27.75" customHeight="1">
      <c r="B13" s="376" t="s">
        <v>430</v>
      </c>
      <c r="C13" s="374"/>
      <c r="D13" s="735">
        <f>+D14+D22</f>
        <v>19501445.758300003</v>
      </c>
      <c r="E13" s="738">
        <f>+E14+E22</f>
        <v>50898773.42917726</v>
      </c>
      <c r="F13" s="116"/>
      <c r="G13" s="116"/>
      <c r="H13" s="116"/>
      <c r="I13" s="116"/>
      <c r="J13" s="116"/>
      <c r="K13" s="116"/>
      <c r="L13" s="116"/>
      <c r="M13" s="116"/>
    </row>
    <row r="14" spans="2:13" ht="27" customHeight="1">
      <c r="B14" s="547" t="s">
        <v>406</v>
      </c>
      <c r="C14" s="374"/>
      <c r="D14" s="736">
        <f>SUM(D15:D20)</f>
        <v>19369110.758300003</v>
      </c>
      <c r="E14" s="739">
        <f>SUM(E15:E20)</f>
        <v>50553379.07917716</v>
      </c>
      <c r="F14" s="116"/>
      <c r="G14" s="116"/>
      <c r="H14" s="116"/>
      <c r="I14" s="116"/>
      <c r="J14" s="116"/>
      <c r="K14" s="116"/>
      <c r="L14" s="116"/>
      <c r="M14" s="116"/>
    </row>
    <row r="15" spans="2:13" ht="26.25" customHeight="1">
      <c r="B15" s="377" t="s">
        <v>459</v>
      </c>
      <c r="C15" s="371" t="s">
        <v>158</v>
      </c>
      <c r="D15" s="737">
        <v>16598058.157680001</v>
      </c>
      <c r="E15" s="737">
        <f aca="true" t="shared" si="0" ref="E15:E20">+D15/$F$8</f>
        <v>43320931.79155693</v>
      </c>
      <c r="F15" s="116"/>
      <c r="G15" s="116"/>
      <c r="H15" s="116"/>
      <c r="I15" s="116"/>
      <c r="J15" s="116"/>
      <c r="K15" s="116"/>
      <c r="L15" s="116"/>
      <c r="M15" s="116"/>
    </row>
    <row r="16" spans="2:13" ht="15.75">
      <c r="B16" s="377" t="s">
        <v>458</v>
      </c>
      <c r="C16" s="371" t="s">
        <v>312</v>
      </c>
      <c r="D16" s="710">
        <v>1848521.48132</v>
      </c>
      <c r="E16" s="737">
        <f t="shared" si="0"/>
        <v>4824641.066246551</v>
      </c>
      <c r="F16" s="116"/>
      <c r="G16" s="116"/>
      <c r="H16" s="116"/>
      <c r="I16" s="116"/>
      <c r="J16" s="116"/>
      <c r="K16" s="116"/>
      <c r="L16" s="116"/>
      <c r="M16" s="116"/>
    </row>
    <row r="17" spans="2:13" ht="15.75">
      <c r="B17" s="377" t="s">
        <v>432</v>
      </c>
      <c r="C17" s="371" t="s">
        <v>313</v>
      </c>
      <c r="D17" s="710">
        <v>893497.76206</v>
      </c>
      <c r="E17" s="737">
        <f t="shared" si="0"/>
        <v>2332029.158977253</v>
      </c>
      <c r="F17" s="116"/>
      <c r="G17" s="116"/>
      <c r="H17" s="116"/>
      <c r="I17" s="116"/>
      <c r="J17" s="116"/>
      <c r="K17" s="116"/>
      <c r="L17" s="116"/>
      <c r="M17" s="116"/>
    </row>
    <row r="18" spans="2:13" ht="15.75">
      <c r="B18" s="377" t="s">
        <v>433</v>
      </c>
      <c r="C18" s="371" t="s">
        <v>318</v>
      </c>
      <c r="D18" s="710">
        <v>28962.78899</v>
      </c>
      <c r="E18" s="737">
        <f t="shared" si="0"/>
        <v>75592.87926392118</v>
      </c>
      <c r="F18" s="116"/>
      <c r="G18" s="116"/>
      <c r="H18" s="116"/>
      <c r="I18" s="116"/>
      <c r="J18" s="116"/>
      <c r="K18" s="116"/>
      <c r="L18" s="116"/>
      <c r="M18" s="116"/>
    </row>
    <row r="19" spans="2:13" ht="15.75">
      <c r="B19" s="377" t="s">
        <v>434</v>
      </c>
      <c r="C19" s="371" t="s">
        <v>319</v>
      </c>
      <c r="D19" s="710">
        <v>48.69373</v>
      </c>
      <c r="E19" s="737">
        <f t="shared" si="0"/>
        <v>127.0906353000356</v>
      </c>
      <c r="F19" s="116"/>
      <c r="G19" s="116"/>
      <c r="H19" s="116"/>
      <c r="I19" s="116"/>
      <c r="J19" s="116"/>
      <c r="K19" s="116"/>
      <c r="L19" s="116"/>
      <c r="M19" s="116"/>
    </row>
    <row r="20" spans="2:13" ht="15.75">
      <c r="B20" s="377" t="s">
        <v>435</v>
      </c>
      <c r="C20" s="375" t="s">
        <v>320</v>
      </c>
      <c r="D20" s="710">
        <v>21.87452</v>
      </c>
      <c r="E20" s="737">
        <f t="shared" si="0"/>
        <v>57.09249720001599</v>
      </c>
      <c r="F20" s="116"/>
      <c r="G20" s="116"/>
      <c r="H20" s="116"/>
      <c r="I20" s="116"/>
      <c r="J20" s="116"/>
      <c r="K20" s="116"/>
      <c r="L20" s="116"/>
      <c r="M20" s="116"/>
    </row>
    <row r="21" spans="2:13" ht="15.75">
      <c r="B21" s="380"/>
      <c r="C21" s="375"/>
      <c r="D21" s="709"/>
      <c r="E21" s="710"/>
      <c r="F21" s="116"/>
      <c r="G21" s="116"/>
      <c r="H21" s="116"/>
      <c r="I21" s="116"/>
      <c r="J21" s="116"/>
      <c r="K21" s="116"/>
      <c r="L21" s="116"/>
      <c r="M21" s="116"/>
    </row>
    <row r="22" spans="2:13" ht="15.75">
      <c r="B22" s="547" t="s">
        <v>407</v>
      </c>
      <c r="C22" s="548"/>
      <c r="D22" s="708">
        <f>+D23</f>
        <v>132335</v>
      </c>
      <c r="E22" s="708">
        <f>+E23</f>
        <v>345394.3500000967</v>
      </c>
      <c r="F22" s="116"/>
      <c r="G22" s="116"/>
      <c r="H22" s="116"/>
      <c r="I22" s="116"/>
      <c r="J22" s="116"/>
      <c r="K22" s="116"/>
      <c r="L22" s="116"/>
      <c r="M22" s="116"/>
    </row>
    <row r="23" spans="2:13" ht="15.75">
      <c r="B23" s="377" t="s">
        <v>436</v>
      </c>
      <c r="C23" s="371" t="s">
        <v>158</v>
      </c>
      <c r="D23" s="710">
        <v>132335</v>
      </c>
      <c r="E23" s="710">
        <f>+D23/$F$8</f>
        <v>345394.3500000967</v>
      </c>
      <c r="F23" s="116"/>
      <c r="G23" s="116"/>
      <c r="H23" s="116"/>
      <c r="I23" s="116"/>
      <c r="J23" s="116"/>
      <c r="K23" s="116"/>
      <c r="L23" s="116"/>
      <c r="M23" s="116"/>
    </row>
    <row r="24" spans="2:13" ht="12.75" customHeight="1">
      <c r="B24" s="380"/>
      <c r="C24" s="375"/>
      <c r="D24" s="709"/>
      <c r="E24" s="710"/>
      <c r="F24" s="116"/>
      <c r="G24" s="116"/>
      <c r="H24" s="116"/>
      <c r="I24" s="116"/>
      <c r="J24" s="116"/>
      <c r="K24" s="116"/>
      <c r="L24" s="116"/>
      <c r="M24" s="116"/>
    </row>
    <row r="25" spans="2:13" ht="16.5">
      <c r="B25" s="376" t="s">
        <v>431</v>
      </c>
      <c r="C25" s="375"/>
      <c r="D25" s="711">
        <f>+D26+D28</f>
        <v>16205893.391449999</v>
      </c>
      <c r="E25" s="711">
        <f>+E26+E28</f>
        <v>42297381.75169635</v>
      </c>
      <c r="F25" s="116"/>
      <c r="G25" s="116"/>
      <c r="H25" s="116"/>
      <c r="I25" s="116"/>
      <c r="J25" s="116"/>
      <c r="K25" s="116"/>
      <c r="L25" s="116"/>
      <c r="M25" s="116"/>
    </row>
    <row r="26" spans="2:13" ht="27" customHeight="1">
      <c r="B26" s="547" t="s">
        <v>406</v>
      </c>
      <c r="C26" s="548"/>
      <c r="D26" s="708">
        <f>+D27</f>
        <v>272598.659</v>
      </c>
      <c r="E26" s="708">
        <f>+E27</f>
        <v>711482.4999901992</v>
      </c>
      <c r="F26" s="116"/>
      <c r="G26" s="116"/>
      <c r="H26" s="116"/>
      <c r="I26" s="116"/>
      <c r="J26" s="116"/>
      <c r="K26" s="116"/>
      <c r="L26" s="116"/>
      <c r="M26" s="116"/>
    </row>
    <row r="27" spans="2:13" ht="22.5" customHeight="1">
      <c r="B27" s="377" t="s">
        <v>460</v>
      </c>
      <c r="C27" s="371" t="s">
        <v>221</v>
      </c>
      <c r="D27" s="710">
        <v>272598.659</v>
      </c>
      <c r="E27" s="740">
        <f>+D27/F8</f>
        <v>711482.4999901992</v>
      </c>
      <c r="F27" s="490"/>
      <c r="G27" s="491"/>
      <c r="H27" s="490"/>
      <c r="I27" s="490"/>
      <c r="J27" s="490"/>
      <c r="K27" s="490"/>
      <c r="L27" s="490"/>
      <c r="M27" s="116"/>
    </row>
    <row r="28" spans="2:13" ht="22.5" customHeight="1">
      <c r="B28" s="547" t="s">
        <v>407</v>
      </c>
      <c r="C28" s="344"/>
      <c r="D28" s="708">
        <f>+D29</f>
        <v>15933294.73245</v>
      </c>
      <c r="E28" s="708">
        <f>+D28/$F$8</f>
        <v>41585899.251706146</v>
      </c>
      <c r="F28" s="490"/>
      <c r="G28" s="490"/>
      <c r="H28" s="701"/>
      <c r="I28" s="490"/>
      <c r="J28" s="490"/>
      <c r="K28" s="490"/>
      <c r="L28" s="490"/>
      <c r="M28" s="116"/>
    </row>
    <row r="29" spans="2:13" ht="22.5" customHeight="1">
      <c r="B29" s="489" t="s">
        <v>437</v>
      </c>
      <c r="C29" s="371" t="s">
        <v>221</v>
      </c>
      <c r="D29" s="710">
        <v>15933294.73245</v>
      </c>
      <c r="E29" s="740">
        <f>+D29/$F$8</f>
        <v>41585899.251706146</v>
      </c>
      <c r="F29" s="490"/>
      <c r="G29" s="490"/>
      <c r="H29" s="490"/>
      <c r="I29" s="490"/>
      <c r="J29" s="490"/>
      <c r="K29" s="490"/>
      <c r="L29" s="490"/>
      <c r="M29" s="116"/>
    </row>
    <row r="30" spans="2:13" ht="15.75">
      <c r="B30" s="56"/>
      <c r="C30" s="371"/>
      <c r="D30" s="709"/>
      <c r="E30" s="710"/>
      <c r="F30" s="490"/>
      <c r="G30" s="490"/>
      <c r="H30" s="490"/>
      <c r="I30" s="490"/>
      <c r="J30" s="490"/>
      <c r="K30" s="490"/>
      <c r="L30" s="490"/>
      <c r="M30" s="116"/>
    </row>
    <row r="31" spans="2:13" ht="15" customHeight="1">
      <c r="B31" s="926" t="s">
        <v>62</v>
      </c>
      <c r="C31" s="733"/>
      <c r="D31" s="928">
        <f>+D13+D25</f>
        <v>35707339.14975</v>
      </c>
      <c r="E31" s="928">
        <f>+E13+E25</f>
        <v>93196155.1808736</v>
      </c>
      <c r="F31" s="490"/>
      <c r="G31" s="490"/>
      <c r="H31" s="491"/>
      <c r="I31" s="490"/>
      <c r="J31" s="490"/>
      <c r="K31" s="490"/>
      <c r="L31" s="490"/>
      <c r="M31" s="116"/>
    </row>
    <row r="32" spans="2:13" ht="15" customHeight="1">
      <c r="B32" s="927"/>
      <c r="C32" s="734"/>
      <c r="D32" s="929"/>
      <c r="E32" s="929"/>
      <c r="F32" s="490"/>
      <c r="G32" s="490"/>
      <c r="H32" s="490"/>
      <c r="I32" s="490"/>
      <c r="J32" s="490"/>
      <c r="K32" s="490"/>
      <c r="L32" s="490"/>
      <c r="M32" s="116"/>
    </row>
    <row r="33" spans="2:12" ht="9" customHeight="1">
      <c r="B33" s="34"/>
      <c r="C33" s="149"/>
      <c r="D33" s="34"/>
      <c r="E33" s="34"/>
      <c r="F33" s="490"/>
      <c r="G33" s="490"/>
      <c r="H33" s="490"/>
      <c r="I33" s="490"/>
      <c r="J33" s="490"/>
      <c r="K33" s="490"/>
      <c r="L33" s="490"/>
    </row>
    <row r="34" spans="2:10" ht="15.75">
      <c r="B34" s="381" t="s">
        <v>457</v>
      </c>
      <c r="C34" s="57"/>
      <c r="D34" s="34"/>
      <c r="E34" s="492"/>
      <c r="H34" s="418"/>
      <c r="J34" s="418"/>
    </row>
    <row r="35" spans="2:5" ht="15">
      <c r="B35" s="382" t="s">
        <v>326</v>
      </c>
      <c r="C35" s="33"/>
      <c r="D35" s="58"/>
      <c r="E35" s="58"/>
    </row>
    <row r="36" spans="2:5" ht="15">
      <c r="B36" s="382" t="s">
        <v>461</v>
      </c>
      <c r="C36" s="33"/>
      <c r="D36" s="58"/>
      <c r="E36" s="58"/>
    </row>
    <row r="40" ht="15">
      <c r="D40" s="418"/>
    </row>
  </sheetData>
  <sheetProtection/>
  <mergeCells count="7">
    <mergeCell ref="B31:B32"/>
    <mergeCell ref="D31:D32"/>
    <mergeCell ref="E31:E32"/>
    <mergeCell ref="B10:B12"/>
    <mergeCell ref="D10:E10"/>
    <mergeCell ref="D11:D12"/>
    <mergeCell ref="E11:E12"/>
  </mergeCells>
  <printOptions/>
  <pageMargins left="1.1023622047244095" right="0.7086614173228347" top="1.141732283464567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36"/>
  <sheetViews>
    <sheetView showGridLines="0" zoomScale="80" zoomScaleNormal="80" zoomScalePageLayoutView="0" workbookViewId="0" topLeftCell="A19">
      <selection activeCell="H21" sqref="H21"/>
    </sheetView>
  </sheetViews>
  <sheetFormatPr defaultColWidth="11.421875" defaultRowHeight="15"/>
  <cols>
    <col min="1" max="1" width="2.140625" style="0" customWidth="1"/>
    <col min="2" max="2" width="52.7109375" style="0" customWidth="1"/>
    <col min="3" max="3" width="4.140625" style="0" customWidth="1"/>
    <col min="4" max="5" width="19.7109375" style="0" customWidth="1"/>
    <col min="6" max="6" width="13.8515625" style="0" hidden="1" customWidth="1"/>
  </cols>
  <sheetData>
    <row r="5" spans="2:6" ht="18">
      <c r="B5" s="475" t="s">
        <v>401</v>
      </c>
      <c r="C5" s="59"/>
      <c r="D5" s="60"/>
      <c r="E5" s="52"/>
      <c r="F5" s="52"/>
    </row>
    <row r="6" spans="2:6" ht="18.75">
      <c r="B6" s="111" t="s">
        <v>361</v>
      </c>
      <c r="C6" s="53"/>
      <c r="D6" s="111"/>
      <c r="E6" s="61"/>
      <c r="F6" s="61"/>
    </row>
    <row r="7" spans="2:8" s="583" customFormat="1" ht="15.75">
      <c r="B7" s="420" t="s">
        <v>289</v>
      </c>
      <c r="C7" s="420"/>
      <c r="D7" s="420"/>
      <c r="E7" s="584"/>
      <c r="F7" s="585"/>
      <c r="H7" s="87">
        <v>0.383141762452</v>
      </c>
    </row>
    <row r="8" spans="2:10" s="583" customFormat="1" ht="15.75">
      <c r="B8" s="420" t="s">
        <v>63</v>
      </c>
      <c r="C8" s="420"/>
      <c r="D8" s="420"/>
      <c r="E8" s="585"/>
      <c r="F8" s="585">
        <v>0.374391614</v>
      </c>
      <c r="G8" s="586"/>
      <c r="H8" s="586"/>
      <c r="I8" s="586"/>
      <c r="J8" s="586"/>
    </row>
    <row r="9" spans="2:10" s="583" customFormat="1" ht="15.75" hidden="1">
      <c r="B9" s="420"/>
      <c r="C9" s="420"/>
      <c r="D9" s="420"/>
      <c r="E9" s="585"/>
      <c r="F9" s="585"/>
      <c r="G9" s="586"/>
      <c r="H9" s="586"/>
      <c r="I9" s="586"/>
      <c r="J9" s="586"/>
    </row>
    <row r="10" spans="2:10" s="583" customFormat="1" ht="9" customHeight="1">
      <c r="B10" s="420"/>
      <c r="C10" s="420"/>
      <c r="D10" s="420"/>
      <c r="E10" s="585"/>
      <c r="F10" s="585"/>
      <c r="G10" s="586"/>
      <c r="H10" s="586"/>
      <c r="I10" s="586"/>
      <c r="J10" s="586"/>
    </row>
    <row r="11" spans="2:12" ht="18.75" customHeight="1">
      <c r="B11" s="936" t="s">
        <v>38</v>
      </c>
      <c r="C11" s="370"/>
      <c r="D11" s="930" t="s">
        <v>439</v>
      </c>
      <c r="E11" s="931"/>
      <c r="F11" s="921" t="s">
        <v>61</v>
      </c>
      <c r="G11" s="116"/>
      <c r="H11" s="515"/>
      <c r="I11" s="116"/>
      <c r="J11" s="116"/>
      <c r="K11" s="116"/>
      <c r="L11" s="116"/>
    </row>
    <row r="12" spans="2:12" ht="16.5">
      <c r="B12" s="937"/>
      <c r="C12" s="369"/>
      <c r="D12" s="941" t="s">
        <v>476</v>
      </c>
      <c r="E12" s="943" t="s">
        <v>477</v>
      </c>
      <c r="F12" s="922"/>
      <c r="G12" s="116"/>
      <c r="H12" s="116"/>
      <c r="I12" s="116"/>
      <c r="J12" s="116"/>
      <c r="K12" s="116"/>
      <c r="L12" s="116"/>
    </row>
    <row r="13" spans="2:12" ht="16.5">
      <c r="B13" s="938"/>
      <c r="C13" s="360"/>
      <c r="D13" s="942"/>
      <c r="E13" s="944"/>
      <c r="F13" s="923"/>
      <c r="G13" s="116"/>
      <c r="H13" s="116"/>
      <c r="I13" s="116"/>
      <c r="J13" s="116"/>
      <c r="K13" s="116"/>
      <c r="L13" s="116"/>
    </row>
    <row r="14" spans="2:12" ht="30" customHeight="1">
      <c r="B14" s="378" t="s">
        <v>404</v>
      </c>
      <c r="C14" s="619"/>
      <c r="D14" s="702">
        <f>+D15+D17</f>
        <v>30667175.10882</v>
      </c>
      <c r="E14" s="707">
        <f>+D14/$H$7</f>
        <v>80041327.03404261</v>
      </c>
      <c r="F14" s="365">
        <f>+D14/$D$31</f>
        <v>0.8588479522433055</v>
      </c>
      <c r="G14" s="116"/>
      <c r="H14" s="116"/>
      <c r="I14" s="116"/>
      <c r="J14" s="116"/>
      <c r="K14" s="116"/>
      <c r="L14" s="116"/>
    </row>
    <row r="15" spans="2:12" ht="26.25" customHeight="1">
      <c r="B15" s="494" t="s">
        <v>408</v>
      </c>
      <c r="C15" s="368"/>
      <c r="D15" s="703">
        <v>14601545.37637</v>
      </c>
      <c r="E15" s="708">
        <f aca="true" t="shared" si="0" ref="E15:E29">+D15/$H$7</f>
        <v>38110033.43233637</v>
      </c>
      <c r="F15" s="365"/>
      <c r="G15" s="116"/>
      <c r="H15" s="116"/>
      <c r="I15" s="116"/>
      <c r="J15" s="116"/>
      <c r="K15" s="116"/>
      <c r="L15" s="483"/>
    </row>
    <row r="16" spans="2:12" ht="16.5">
      <c r="B16" s="495"/>
      <c r="C16" s="344"/>
      <c r="D16" s="704"/>
      <c r="E16" s="709"/>
      <c r="F16" s="365"/>
      <c r="G16" s="116"/>
      <c r="H16" s="116"/>
      <c r="I16" s="116"/>
      <c r="J16" s="116"/>
      <c r="K16" s="116"/>
      <c r="L16" s="483"/>
    </row>
    <row r="17" spans="2:12" ht="18.75" customHeight="1">
      <c r="B17" s="494" t="s">
        <v>407</v>
      </c>
      <c r="C17" s="344"/>
      <c r="D17" s="703">
        <f>SUM(D18:D19)</f>
        <v>16065629.732450001</v>
      </c>
      <c r="E17" s="708">
        <f t="shared" si="0"/>
        <v>41931293.601706244</v>
      </c>
      <c r="F17" s="365"/>
      <c r="G17" s="116"/>
      <c r="H17" s="116"/>
      <c r="I17" s="116"/>
      <c r="J17" s="116"/>
      <c r="K17" s="116"/>
      <c r="L17" s="116"/>
    </row>
    <row r="18" spans="1:12" ht="18.75" customHeight="1">
      <c r="A18" s="504"/>
      <c r="B18" s="496" t="s">
        <v>352</v>
      </c>
      <c r="C18" s="344"/>
      <c r="D18" s="705">
        <v>12554270.74822</v>
      </c>
      <c r="E18" s="710">
        <f t="shared" si="0"/>
        <v>32766646.652863376</v>
      </c>
      <c r="F18" s="365"/>
      <c r="G18" s="116"/>
      <c r="H18" s="116"/>
      <c r="I18" s="116"/>
      <c r="J18" s="116"/>
      <c r="K18" s="116"/>
      <c r="L18" s="483"/>
    </row>
    <row r="19" spans="1:12" ht="18.75" customHeight="1">
      <c r="A19" s="504"/>
      <c r="B19" s="496" t="s">
        <v>353</v>
      </c>
      <c r="C19" s="344"/>
      <c r="D19" s="705">
        <v>3511358.9842299996</v>
      </c>
      <c r="E19" s="710">
        <f t="shared" si="0"/>
        <v>9164646.948842864</v>
      </c>
      <c r="F19" s="365"/>
      <c r="G19" s="116"/>
      <c r="H19" s="116"/>
      <c r="I19" s="116"/>
      <c r="J19" s="116"/>
      <c r="K19" s="116"/>
      <c r="L19" s="116"/>
    </row>
    <row r="20" spans="1:12" ht="32.25" customHeight="1">
      <c r="A20" s="504"/>
      <c r="B20" s="503" t="s">
        <v>405</v>
      </c>
      <c r="C20" s="367"/>
      <c r="D20" s="706">
        <f>+D21+D29</f>
        <v>5040164.04093</v>
      </c>
      <c r="E20" s="711">
        <f t="shared" si="0"/>
        <v>13154828.146830983</v>
      </c>
      <c r="F20" s="365">
        <f>+D20/$D$31</f>
        <v>0.14115204775669452</v>
      </c>
      <c r="G20" s="116"/>
      <c r="H20" s="116"/>
      <c r="I20" s="116"/>
      <c r="J20" s="116"/>
      <c r="K20" s="116"/>
      <c r="L20" s="116"/>
    </row>
    <row r="21" spans="2:12" ht="21.75" customHeight="1">
      <c r="B21" s="494" t="s">
        <v>406</v>
      </c>
      <c r="C21" s="367"/>
      <c r="D21" s="703">
        <f>SUM(D22:D27)</f>
        <v>5040164.04093</v>
      </c>
      <c r="E21" s="708">
        <f t="shared" si="0"/>
        <v>13154828.146830983</v>
      </c>
      <c r="F21" s="365"/>
      <c r="G21" s="116"/>
      <c r="H21" s="116"/>
      <c r="I21" s="116"/>
      <c r="J21" s="116"/>
      <c r="K21" s="116"/>
      <c r="L21" s="116"/>
    </row>
    <row r="22" spans="2:12" ht="25.5" customHeight="1">
      <c r="B22" s="377" t="s">
        <v>317</v>
      </c>
      <c r="C22" s="619"/>
      <c r="D22" s="705">
        <v>3525154.6416100003</v>
      </c>
      <c r="E22" s="710">
        <f t="shared" si="0"/>
        <v>9200653.614604678</v>
      </c>
      <c r="F22" s="365">
        <f aca="true" t="shared" si="1" ref="F22:F27">+D22/$D$31</f>
        <v>0.0987235320679077</v>
      </c>
      <c r="G22" s="116"/>
      <c r="H22" s="116"/>
      <c r="I22" s="116"/>
      <c r="J22" s="116"/>
      <c r="K22" s="116"/>
      <c r="L22" s="116"/>
    </row>
    <row r="23" spans="2:12" ht="15.75">
      <c r="B23" s="380" t="s">
        <v>509</v>
      </c>
      <c r="C23" s="619"/>
      <c r="D23" s="705">
        <v>1415150.23397</v>
      </c>
      <c r="E23" s="710">
        <f t="shared" si="0"/>
        <v>3693542.110662734</v>
      </c>
      <c r="F23" s="365">
        <f t="shared" si="1"/>
        <v>0.0396319151095275</v>
      </c>
      <c r="G23" s="116"/>
      <c r="H23" s="116"/>
      <c r="I23" s="116"/>
      <c r="J23" s="116"/>
      <c r="K23" s="116"/>
      <c r="L23" s="116"/>
    </row>
    <row r="24" spans="2:12" ht="15.75">
      <c r="B24" s="380" t="s">
        <v>64</v>
      </c>
      <c r="C24" s="619"/>
      <c r="D24" s="705">
        <v>53674</v>
      </c>
      <c r="E24" s="710">
        <f t="shared" si="0"/>
        <v>140089.14000003922</v>
      </c>
      <c r="F24" s="365">
        <f t="shared" si="1"/>
        <v>0.0015031643711927436</v>
      </c>
      <c r="G24" s="116"/>
      <c r="H24" s="116"/>
      <c r="I24" s="116"/>
      <c r="J24" s="116"/>
      <c r="K24" s="116"/>
      <c r="L24" s="116"/>
    </row>
    <row r="25" spans="2:12" ht="15.75">
      <c r="B25" s="380" t="s">
        <v>508</v>
      </c>
      <c r="C25" s="619"/>
      <c r="D25" s="705">
        <v>28962.78899</v>
      </c>
      <c r="E25" s="710">
        <f t="shared" si="0"/>
        <v>75592.87926392118</v>
      </c>
      <c r="F25" s="365">
        <f t="shared" si="1"/>
        <v>0.0008111158568420738</v>
      </c>
      <c r="G25" s="116"/>
      <c r="H25" s="116"/>
      <c r="I25" s="116"/>
      <c r="J25" s="116"/>
      <c r="K25" s="116"/>
      <c r="L25" s="116"/>
    </row>
    <row r="26" spans="2:12" ht="15.75">
      <c r="B26" s="380" t="s">
        <v>510</v>
      </c>
      <c r="C26" s="619"/>
      <c r="D26" s="705">
        <v>15681.81822</v>
      </c>
      <c r="E26" s="710">
        <f t="shared" si="0"/>
        <v>40929.54555421146</v>
      </c>
      <c r="F26" s="365">
        <f t="shared" si="1"/>
        <v>0.000439176331628446</v>
      </c>
      <c r="G26" s="116"/>
      <c r="H26" s="116"/>
      <c r="I26" s="116"/>
      <c r="J26" s="116"/>
      <c r="K26" s="116"/>
      <c r="L26" s="116"/>
    </row>
    <row r="27" spans="2:12" ht="15.75">
      <c r="B27" s="377" t="s">
        <v>65</v>
      </c>
      <c r="C27" s="619"/>
      <c r="D27" s="705">
        <v>1540.55814</v>
      </c>
      <c r="E27" s="710">
        <f t="shared" si="0"/>
        <v>4020.8567454011263</v>
      </c>
      <c r="F27" s="365">
        <f t="shared" si="1"/>
        <v>4.3144019596060715E-05</v>
      </c>
      <c r="G27" s="116"/>
      <c r="H27" s="116"/>
      <c r="I27" s="116"/>
      <c r="J27" s="116"/>
      <c r="K27" s="116"/>
      <c r="L27" s="116"/>
    </row>
    <row r="28" spans="2:12" ht="11.25" customHeight="1">
      <c r="B28" s="361"/>
      <c r="C28" s="368"/>
      <c r="D28" s="704"/>
      <c r="E28" s="709"/>
      <c r="F28" s="497"/>
      <c r="G28" s="502"/>
      <c r="H28" s="116"/>
      <c r="I28" s="116"/>
      <c r="J28" s="116"/>
      <c r="K28" s="116"/>
      <c r="L28" s="116"/>
    </row>
    <row r="29" spans="2:12" ht="15.75">
      <c r="B29" s="494" t="s">
        <v>407</v>
      </c>
      <c r="C29" s="368"/>
      <c r="D29" s="703">
        <v>0</v>
      </c>
      <c r="E29" s="708">
        <f t="shared" si="0"/>
        <v>0</v>
      </c>
      <c r="F29" s="497"/>
      <c r="G29" s="502"/>
      <c r="H29" s="116"/>
      <c r="I29" s="116"/>
      <c r="J29" s="116"/>
      <c r="K29" s="116"/>
      <c r="L29" s="116"/>
    </row>
    <row r="30" spans="2:12" ht="15.75">
      <c r="B30" s="361"/>
      <c r="C30" s="368"/>
      <c r="D30" s="705"/>
      <c r="E30" s="710"/>
      <c r="F30" s="497"/>
      <c r="G30" s="502"/>
      <c r="H30" s="116"/>
      <c r="I30" s="116"/>
      <c r="J30" s="116"/>
      <c r="K30" s="116"/>
      <c r="L30" s="116"/>
    </row>
    <row r="31" spans="2:12" ht="15" customHeight="1">
      <c r="B31" s="926" t="s">
        <v>62</v>
      </c>
      <c r="C31" s="742"/>
      <c r="D31" s="924">
        <f>+D14+D20</f>
        <v>35707339.14975</v>
      </c>
      <c r="E31" s="924">
        <f>+E14+E20</f>
        <v>93196155.1808736</v>
      </c>
      <c r="F31" s="62"/>
      <c r="G31" s="116"/>
      <c r="H31" s="116"/>
      <c r="I31" s="116"/>
      <c r="J31" s="116"/>
      <c r="K31" s="116"/>
      <c r="L31" s="116"/>
    </row>
    <row r="32" spans="2:12" ht="15" customHeight="1">
      <c r="B32" s="927"/>
      <c r="C32" s="743"/>
      <c r="D32" s="925"/>
      <c r="E32" s="925"/>
      <c r="F32" s="741">
        <f>SUM(F14:F20)</f>
        <v>1</v>
      </c>
      <c r="G32" s="116"/>
      <c r="H32" s="116"/>
      <c r="I32" s="116"/>
      <c r="J32" s="116"/>
      <c r="K32" s="116"/>
      <c r="L32" s="116"/>
    </row>
    <row r="33" spans="2:6" ht="9" customHeight="1">
      <c r="B33" s="34"/>
      <c r="C33" s="34"/>
      <c r="D33" s="34"/>
      <c r="E33" s="52"/>
      <c r="F33" s="52"/>
    </row>
    <row r="34" spans="2:6" ht="15">
      <c r="B34" s="381" t="s">
        <v>457</v>
      </c>
      <c r="C34" s="57"/>
      <c r="D34" s="63"/>
      <c r="E34" s="64"/>
      <c r="F34" s="64"/>
    </row>
    <row r="35" spans="2:6" ht="15">
      <c r="B35" s="382" t="s">
        <v>462</v>
      </c>
      <c r="C35" s="33"/>
      <c r="D35" s="63"/>
      <c r="E35" s="64"/>
      <c r="F35" s="64"/>
    </row>
    <row r="36" spans="2:6" ht="15">
      <c r="B36" s="382"/>
      <c r="C36" s="33"/>
      <c r="D36" s="65"/>
      <c r="E36" s="66"/>
      <c r="F36" s="66"/>
    </row>
  </sheetData>
  <sheetProtection/>
  <mergeCells count="8">
    <mergeCell ref="B31:B32"/>
    <mergeCell ref="D31:D32"/>
    <mergeCell ref="E31:E32"/>
    <mergeCell ref="B11:B13"/>
    <mergeCell ref="D11:E11"/>
    <mergeCell ref="F11:F13"/>
    <mergeCell ref="D12:D13"/>
    <mergeCell ref="E12:E13"/>
  </mergeCells>
  <printOptions/>
  <pageMargins left="1.13" right="0.7086614173228347" top="1.141732283464567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116"/>
  <sheetViews>
    <sheetView showGridLines="0" zoomScale="75" zoomScaleNormal="75" zoomScalePageLayoutView="0" workbookViewId="0" topLeftCell="A52">
      <selection activeCell="G7" sqref="G7"/>
    </sheetView>
  </sheetViews>
  <sheetFormatPr defaultColWidth="10.8515625" defaultRowHeight="15"/>
  <cols>
    <col min="1" max="1" width="2.8515625" style="796" customWidth="1"/>
    <col min="2" max="2" width="13.00390625" style="796" customWidth="1"/>
    <col min="3" max="3" width="2.00390625" style="796" customWidth="1"/>
    <col min="4" max="4" width="13.7109375" style="797" customWidth="1"/>
    <col min="5" max="5" width="15.57421875" style="796" customWidth="1"/>
    <col min="6" max="6" width="15.57421875" style="797" customWidth="1"/>
    <col min="7" max="7" width="14.421875" style="797" customWidth="1"/>
    <col min="8" max="8" width="15.421875" style="798" customWidth="1"/>
    <col min="9" max="9" width="14.8515625" style="797" customWidth="1"/>
    <col min="10" max="10" width="14.421875" style="797" customWidth="1"/>
    <col min="11" max="11" width="16.421875" style="797" customWidth="1"/>
    <col min="12" max="12" width="16.00390625" style="797" customWidth="1"/>
    <col min="13" max="13" width="10.8515625" style="796" customWidth="1"/>
    <col min="14" max="14" width="11.7109375" style="796" bestFit="1" customWidth="1"/>
    <col min="15" max="16384" width="10.8515625" style="796" customWidth="1"/>
  </cols>
  <sheetData>
    <row r="1" ht="15"/>
    <row r="2" ht="15"/>
    <row r="3" ht="15"/>
    <row r="5" spans="2:3" ht="18">
      <c r="B5" s="32" t="s">
        <v>59</v>
      </c>
      <c r="C5" s="32"/>
    </row>
    <row r="6" spans="2:11" ht="18">
      <c r="B6" s="16" t="s">
        <v>361</v>
      </c>
      <c r="C6" s="799"/>
      <c r="K6" s="87">
        <v>0.383141762452</v>
      </c>
    </row>
    <row r="7" spans="2:10" ht="15.75">
      <c r="B7" s="800" t="s">
        <v>289</v>
      </c>
      <c r="C7" s="800"/>
      <c r="J7" s="895" t="s">
        <v>502</v>
      </c>
    </row>
    <row r="8" spans="2:3" ht="15.75">
      <c r="B8" s="800" t="s">
        <v>482</v>
      </c>
      <c r="C8" s="800"/>
    </row>
    <row r="9" spans="2:3" ht="15.75">
      <c r="B9" s="800" t="s">
        <v>488</v>
      </c>
      <c r="C9" s="800"/>
    </row>
    <row r="10" spans="2:12" s="801" customFormat="1" ht="15">
      <c r="B10" s="683" t="s">
        <v>57</v>
      </c>
      <c r="C10" s="683"/>
      <c r="D10" s="802"/>
      <c r="F10" s="802"/>
      <c r="G10" s="802"/>
      <c r="H10" s="803"/>
      <c r="I10" s="802"/>
      <c r="J10" s="802"/>
      <c r="K10" s="802"/>
      <c r="L10" s="802"/>
    </row>
    <row r="11" ht="12" customHeight="1"/>
    <row r="12" spans="2:12" s="804" customFormat="1" ht="19.5" customHeight="1">
      <c r="B12" s="805"/>
      <c r="C12" s="806"/>
      <c r="D12" s="918" t="s">
        <v>483</v>
      </c>
      <c r="E12" s="919"/>
      <c r="F12" s="920"/>
      <c r="G12" s="918" t="s">
        <v>484</v>
      </c>
      <c r="H12" s="919"/>
      <c r="I12" s="920"/>
      <c r="J12" s="918" t="s">
        <v>53</v>
      </c>
      <c r="K12" s="919"/>
      <c r="L12" s="920"/>
    </row>
    <row r="13" spans="2:12" ht="19.5" customHeight="1">
      <c r="B13" s="916" t="s">
        <v>153</v>
      </c>
      <c r="C13" s="917"/>
      <c r="D13" s="807" t="s">
        <v>265</v>
      </c>
      <c r="E13" s="808" t="s">
        <v>266</v>
      </c>
      <c r="F13" s="809" t="s">
        <v>20</v>
      </c>
      <c r="G13" s="807" t="s">
        <v>265</v>
      </c>
      <c r="H13" s="808" t="s">
        <v>266</v>
      </c>
      <c r="I13" s="809" t="s">
        <v>20</v>
      </c>
      <c r="J13" s="807" t="s">
        <v>265</v>
      </c>
      <c r="K13" s="808" t="s">
        <v>266</v>
      </c>
      <c r="L13" s="809" t="s">
        <v>20</v>
      </c>
    </row>
    <row r="14" spans="2:12" ht="9.75" customHeight="1">
      <c r="B14" s="810"/>
      <c r="C14" s="811"/>
      <c r="D14" s="810"/>
      <c r="E14" s="812"/>
      <c r="F14" s="813"/>
      <c r="G14" s="810"/>
      <c r="H14" s="812"/>
      <c r="I14" s="813"/>
      <c r="J14" s="810"/>
      <c r="K14" s="814"/>
      <c r="L14" s="813"/>
    </row>
    <row r="15" spans="2:12" ht="15" customHeight="1">
      <c r="B15" s="815" t="s">
        <v>486</v>
      </c>
      <c r="C15" s="816"/>
      <c r="D15" s="832">
        <v>362848</v>
      </c>
      <c r="E15" s="833">
        <v>379378</v>
      </c>
      <c r="F15" s="834">
        <f aca="true" t="shared" si="0" ref="F15:F53">+E15+D15</f>
        <v>742226</v>
      </c>
      <c r="G15" s="832">
        <v>36507</v>
      </c>
      <c r="H15" s="833">
        <v>87676</v>
      </c>
      <c r="I15" s="834">
        <f aca="true" t="shared" si="1" ref="I15:I53">+G15+H15</f>
        <v>124183</v>
      </c>
      <c r="J15" s="832">
        <f>+D15+G15</f>
        <v>399355</v>
      </c>
      <c r="K15" s="833">
        <f>+E15+H15</f>
        <v>467054</v>
      </c>
      <c r="L15" s="834">
        <f>+J15+K15</f>
        <v>866409</v>
      </c>
    </row>
    <row r="16" spans="2:12" ht="15" customHeight="1">
      <c r="B16" s="815">
        <v>2013</v>
      </c>
      <c r="C16" s="817"/>
      <c r="D16" s="832">
        <v>1184240</v>
      </c>
      <c r="E16" s="833">
        <v>1009303</v>
      </c>
      <c r="F16" s="834">
        <f t="shared" si="0"/>
        <v>2193543</v>
      </c>
      <c r="G16" s="832">
        <v>363575</v>
      </c>
      <c r="H16" s="833">
        <v>1001686</v>
      </c>
      <c r="I16" s="834">
        <f t="shared" si="1"/>
        <v>1365261</v>
      </c>
      <c r="J16" s="832">
        <f>+D16+G16</f>
        <v>1547815</v>
      </c>
      <c r="K16" s="833">
        <f>+E16+H16</f>
        <v>2010989</v>
      </c>
      <c r="L16" s="834">
        <f>+J16+K16</f>
        <v>3558804</v>
      </c>
    </row>
    <row r="17" spans="2:12" ht="15" customHeight="1">
      <c r="B17" s="815">
        <v>2014</v>
      </c>
      <c r="C17" s="817"/>
      <c r="D17" s="832">
        <v>1239578</v>
      </c>
      <c r="E17" s="833">
        <v>991176</v>
      </c>
      <c r="F17" s="834">
        <f t="shared" si="0"/>
        <v>2230754</v>
      </c>
      <c r="G17" s="832">
        <v>184859</v>
      </c>
      <c r="H17" s="833">
        <v>982151</v>
      </c>
      <c r="I17" s="834">
        <f t="shared" si="1"/>
        <v>1167010</v>
      </c>
      <c r="J17" s="832">
        <f aca="true" t="shared" si="2" ref="J17:K53">+D17+G17</f>
        <v>1424437</v>
      </c>
      <c r="K17" s="833">
        <f t="shared" si="2"/>
        <v>1973327</v>
      </c>
      <c r="L17" s="834">
        <f aca="true" t="shared" si="3" ref="L17:L53">+J17+K17</f>
        <v>3397764</v>
      </c>
    </row>
    <row r="18" spans="2:12" ht="15" customHeight="1">
      <c r="B18" s="815">
        <v>2015</v>
      </c>
      <c r="C18" s="817"/>
      <c r="D18" s="832">
        <v>1111579</v>
      </c>
      <c r="E18" s="833">
        <v>937685</v>
      </c>
      <c r="F18" s="834">
        <f t="shared" si="0"/>
        <v>2049264</v>
      </c>
      <c r="G18" s="832">
        <v>891363</v>
      </c>
      <c r="H18" s="833">
        <v>940282</v>
      </c>
      <c r="I18" s="834">
        <f t="shared" si="1"/>
        <v>1831645</v>
      </c>
      <c r="J18" s="832">
        <f t="shared" si="2"/>
        <v>2002942</v>
      </c>
      <c r="K18" s="833">
        <f t="shared" si="2"/>
        <v>1877967</v>
      </c>
      <c r="L18" s="834">
        <f t="shared" si="3"/>
        <v>3880909</v>
      </c>
    </row>
    <row r="19" spans="2:12" ht="15" customHeight="1">
      <c r="B19" s="815">
        <v>2016</v>
      </c>
      <c r="C19" s="817"/>
      <c r="D19" s="832">
        <v>1469731</v>
      </c>
      <c r="E19" s="833">
        <v>872716</v>
      </c>
      <c r="F19" s="834">
        <f t="shared" si="0"/>
        <v>2342447</v>
      </c>
      <c r="G19" s="832">
        <v>142854</v>
      </c>
      <c r="H19" s="833">
        <v>889563</v>
      </c>
      <c r="I19" s="834">
        <f t="shared" si="1"/>
        <v>1032417</v>
      </c>
      <c r="J19" s="832">
        <f t="shared" si="2"/>
        <v>1612585</v>
      </c>
      <c r="K19" s="833">
        <f t="shared" si="2"/>
        <v>1762279</v>
      </c>
      <c r="L19" s="834">
        <f t="shared" si="3"/>
        <v>3374864</v>
      </c>
    </row>
    <row r="20" spans="2:12" ht="15" customHeight="1">
      <c r="B20" s="815">
        <v>2017</v>
      </c>
      <c r="C20" s="817"/>
      <c r="D20" s="832">
        <v>864088</v>
      </c>
      <c r="E20" s="833">
        <v>816318</v>
      </c>
      <c r="F20" s="834">
        <f t="shared" si="0"/>
        <v>1680406</v>
      </c>
      <c r="G20" s="832">
        <v>563731</v>
      </c>
      <c r="H20" s="833">
        <v>881439</v>
      </c>
      <c r="I20" s="834">
        <f t="shared" si="1"/>
        <v>1445170</v>
      </c>
      <c r="J20" s="832">
        <f t="shared" si="2"/>
        <v>1427819</v>
      </c>
      <c r="K20" s="833">
        <f t="shared" si="2"/>
        <v>1697757</v>
      </c>
      <c r="L20" s="834">
        <f t="shared" si="3"/>
        <v>3125576</v>
      </c>
    </row>
    <row r="21" spans="2:12" ht="15" customHeight="1">
      <c r="B21" s="815">
        <v>2018</v>
      </c>
      <c r="C21" s="817"/>
      <c r="D21" s="832">
        <v>837114</v>
      </c>
      <c r="E21" s="833">
        <v>785166</v>
      </c>
      <c r="F21" s="834">
        <f t="shared" si="0"/>
        <v>1622280</v>
      </c>
      <c r="G21" s="832">
        <v>90589</v>
      </c>
      <c r="H21" s="833">
        <v>835188</v>
      </c>
      <c r="I21" s="834">
        <f t="shared" si="1"/>
        <v>925777</v>
      </c>
      <c r="J21" s="832">
        <f t="shared" si="2"/>
        <v>927703</v>
      </c>
      <c r="K21" s="833">
        <f t="shared" si="2"/>
        <v>1620354</v>
      </c>
      <c r="L21" s="834">
        <f t="shared" si="3"/>
        <v>2548057</v>
      </c>
    </row>
    <row r="22" spans="2:12" ht="15" customHeight="1">
      <c r="B22" s="815">
        <v>2019</v>
      </c>
      <c r="C22" s="817"/>
      <c r="D22" s="832">
        <v>1830531</v>
      </c>
      <c r="E22" s="833">
        <v>725051</v>
      </c>
      <c r="F22" s="834">
        <f t="shared" si="0"/>
        <v>2555582</v>
      </c>
      <c r="G22" s="832">
        <v>30061</v>
      </c>
      <c r="H22" s="833">
        <v>830828</v>
      </c>
      <c r="I22" s="834">
        <f t="shared" si="1"/>
        <v>860889</v>
      </c>
      <c r="J22" s="832">
        <f t="shared" si="2"/>
        <v>1860592</v>
      </c>
      <c r="K22" s="833">
        <f t="shared" si="2"/>
        <v>1555879</v>
      </c>
      <c r="L22" s="834">
        <f t="shared" si="3"/>
        <v>3416471</v>
      </c>
    </row>
    <row r="23" spans="2:12" ht="15" customHeight="1">
      <c r="B23" s="815">
        <v>2020</v>
      </c>
      <c r="C23" s="817"/>
      <c r="D23" s="832">
        <v>484107</v>
      </c>
      <c r="E23" s="833">
        <v>652966</v>
      </c>
      <c r="F23" s="834">
        <f t="shared" si="0"/>
        <v>1137073</v>
      </c>
      <c r="G23" s="832">
        <v>3489831</v>
      </c>
      <c r="H23" s="833">
        <v>828813</v>
      </c>
      <c r="I23" s="834">
        <f t="shared" si="1"/>
        <v>4318644</v>
      </c>
      <c r="J23" s="832">
        <f t="shared" si="2"/>
        <v>3973938</v>
      </c>
      <c r="K23" s="833">
        <f t="shared" si="2"/>
        <v>1481779</v>
      </c>
      <c r="L23" s="834">
        <f t="shared" si="3"/>
        <v>5455717</v>
      </c>
    </row>
    <row r="24" spans="2:12" ht="15" customHeight="1">
      <c r="B24" s="815">
        <v>2021</v>
      </c>
      <c r="C24" s="817"/>
      <c r="D24" s="832">
        <v>488097</v>
      </c>
      <c r="E24" s="833">
        <v>637461</v>
      </c>
      <c r="F24" s="834">
        <f t="shared" si="0"/>
        <v>1125558</v>
      </c>
      <c r="G24" s="832">
        <v>23362</v>
      </c>
      <c r="H24" s="833">
        <v>555559</v>
      </c>
      <c r="I24" s="834">
        <f t="shared" si="1"/>
        <v>578921</v>
      </c>
      <c r="J24" s="832">
        <f t="shared" si="2"/>
        <v>511459</v>
      </c>
      <c r="K24" s="833">
        <f t="shared" si="2"/>
        <v>1193020</v>
      </c>
      <c r="L24" s="834">
        <f t="shared" si="3"/>
        <v>1704479</v>
      </c>
    </row>
    <row r="25" spans="2:12" ht="15" customHeight="1">
      <c r="B25" s="815">
        <v>2022</v>
      </c>
      <c r="C25" s="817"/>
      <c r="D25" s="832">
        <v>949890</v>
      </c>
      <c r="E25" s="833">
        <v>613203</v>
      </c>
      <c r="F25" s="834">
        <f t="shared" si="0"/>
        <v>1563093</v>
      </c>
      <c r="G25" s="832">
        <v>23238</v>
      </c>
      <c r="H25" s="833">
        <v>554075</v>
      </c>
      <c r="I25" s="834">
        <f t="shared" si="1"/>
        <v>577313</v>
      </c>
      <c r="J25" s="832">
        <f t="shared" si="2"/>
        <v>973128</v>
      </c>
      <c r="K25" s="833">
        <f t="shared" si="2"/>
        <v>1167278</v>
      </c>
      <c r="L25" s="834">
        <f t="shared" si="3"/>
        <v>2140406</v>
      </c>
    </row>
    <row r="26" spans="2:12" ht="15" customHeight="1">
      <c r="B26" s="815">
        <v>2023</v>
      </c>
      <c r="C26" s="817"/>
      <c r="D26" s="832">
        <v>534913</v>
      </c>
      <c r="E26" s="833">
        <v>588596</v>
      </c>
      <c r="F26" s="834">
        <f t="shared" si="0"/>
        <v>1123509</v>
      </c>
      <c r="G26" s="832">
        <v>229981</v>
      </c>
      <c r="H26" s="833">
        <v>552604</v>
      </c>
      <c r="I26" s="834">
        <f t="shared" si="1"/>
        <v>782585</v>
      </c>
      <c r="J26" s="832">
        <f t="shared" si="2"/>
        <v>764894</v>
      </c>
      <c r="K26" s="833">
        <f t="shared" si="2"/>
        <v>1141200</v>
      </c>
      <c r="L26" s="834">
        <f t="shared" si="3"/>
        <v>1906094</v>
      </c>
    </row>
    <row r="27" spans="2:12" ht="15" customHeight="1">
      <c r="B27" s="815">
        <v>2024</v>
      </c>
      <c r="C27" s="817"/>
      <c r="D27" s="832">
        <v>336058</v>
      </c>
      <c r="E27" s="833">
        <v>575325</v>
      </c>
      <c r="F27" s="834">
        <f t="shared" si="0"/>
        <v>911383</v>
      </c>
      <c r="G27" s="832">
        <v>401554</v>
      </c>
      <c r="H27" s="833">
        <v>540373</v>
      </c>
      <c r="I27" s="834">
        <f t="shared" si="1"/>
        <v>941927</v>
      </c>
      <c r="J27" s="832">
        <f t="shared" si="2"/>
        <v>737612</v>
      </c>
      <c r="K27" s="833">
        <f t="shared" si="2"/>
        <v>1115698</v>
      </c>
      <c r="L27" s="834">
        <f t="shared" si="3"/>
        <v>1853310</v>
      </c>
    </row>
    <row r="28" spans="2:12" ht="15" customHeight="1">
      <c r="B28" s="815">
        <v>2025</v>
      </c>
      <c r="C28" s="817"/>
      <c r="D28" s="832">
        <v>2528882</v>
      </c>
      <c r="E28" s="833">
        <v>566207</v>
      </c>
      <c r="F28" s="834">
        <f t="shared" si="0"/>
        <v>3095089</v>
      </c>
      <c r="G28" s="832">
        <v>22989</v>
      </c>
      <c r="H28" s="833">
        <v>510448</v>
      </c>
      <c r="I28" s="834">
        <f t="shared" si="1"/>
        <v>533437</v>
      </c>
      <c r="J28" s="832">
        <f t="shared" si="2"/>
        <v>2551871</v>
      </c>
      <c r="K28" s="833">
        <f t="shared" si="2"/>
        <v>1076655</v>
      </c>
      <c r="L28" s="834">
        <f t="shared" si="3"/>
        <v>3628526</v>
      </c>
    </row>
    <row r="29" spans="2:12" ht="15" customHeight="1">
      <c r="B29" s="815">
        <v>2026</v>
      </c>
      <c r="C29" s="817"/>
      <c r="D29" s="832">
        <v>181167</v>
      </c>
      <c r="E29" s="833">
        <v>393741</v>
      </c>
      <c r="F29" s="834">
        <f t="shared" si="0"/>
        <v>574908</v>
      </c>
      <c r="G29" s="832">
        <v>1704488</v>
      </c>
      <c r="H29" s="833">
        <v>508981</v>
      </c>
      <c r="I29" s="834">
        <f t="shared" si="1"/>
        <v>2213469</v>
      </c>
      <c r="J29" s="832">
        <f t="shared" si="2"/>
        <v>1885655</v>
      </c>
      <c r="K29" s="833">
        <f t="shared" si="2"/>
        <v>902722</v>
      </c>
      <c r="L29" s="834">
        <f t="shared" si="3"/>
        <v>2788377</v>
      </c>
    </row>
    <row r="30" spans="2:12" ht="15" customHeight="1">
      <c r="B30" s="815">
        <v>2027</v>
      </c>
      <c r="C30" s="817"/>
      <c r="D30" s="832">
        <v>267911</v>
      </c>
      <c r="E30" s="833">
        <v>387103</v>
      </c>
      <c r="F30" s="834">
        <f t="shared" si="0"/>
        <v>655014</v>
      </c>
      <c r="G30" s="832">
        <v>22989</v>
      </c>
      <c r="H30" s="833">
        <v>369631</v>
      </c>
      <c r="I30" s="834">
        <f t="shared" si="1"/>
        <v>392620</v>
      </c>
      <c r="J30" s="832">
        <f t="shared" si="2"/>
        <v>290900</v>
      </c>
      <c r="K30" s="833">
        <f t="shared" si="2"/>
        <v>756734</v>
      </c>
      <c r="L30" s="834">
        <f t="shared" si="3"/>
        <v>1047634</v>
      </c>
    </row>
    <row r="31" spans="2:12" ht="15" customHeight="1">
      <c r="B31" s="815">
        <v>2028</v>
      </c>
      <c r="C31" s="817"/>
      <c r="D31" s="832">
        <v>325822</v>
      </c>
      <c r="E31" s="833">
        <v>378407</v>
      </c>
      <c r="F31" s="834">
        <f t="shared" si="0"/>
        <v>704229</v>
      </c>
      <c r="G31" s="832">
        <v>32421</v>
      </c>
      <c r="H31" s="833">
        <v>367712</v>
      </c>
      <c r="I31" s="834">
        <f t="shared" si="1"/>
        <v>400133</v>
      </c>
      <c r="J31" s="832">
        <f t="shared" si="2"/>
        <v>358243</v>
      </c>
      <c r="K31" s="833">
        <f t="shared" si="2"/>
        <v>746119</v>
      </c>
      <c r="L31" s="834">
        <f t="shared" si="3"/>
        <v>1104362</v>
      </c>
    </row>
    <row r="32" spans="2:12" ht="15" customHeight="1">
      <c r="B32" s="815">
        <v>2029</v>
      </c>
      <c r="C32" s="817"/>
      <c r="D32" s="832">
        <v>166896</v>
      </c>
      <c r="E32" s="833">
        <v>371169</v>
      </c>
      <c r="F32" s="834">
        <f t="shared" si="0"/>
        <v>538065</v>
      </c>
      <c r="G32" s="832">
        <v>32421</v>
      </c>
      <c r="H32" s="833">
        <v>365643</v>
      </c>
      <c r="I32" s="834">
        <f t="shared" si="1"/>
        <v>398064</v>
      </c>
      <c r="J32" s="832">
        <f t="shared" si="2"/>
        <v>199317</v>
      </c>
      <c r="K32" s="833">
        <f t="shared" si="2"/>
        <v>736812</v>
      </c>
      <c r="L32" s="834">
        <f t="shared" si="3"/>
        <v>936129</v>
      </c>
    </row>
    <row r="33" spans="2:12" ht="15" customHeight="1">
      <c r="B33" s="815">
        <v>2030</v>
      </c>
      <c r="C33" s="817"/>
      <c r="D33" s="832">
        <v>100738</v>
      </c>
      <c r="E33" s="833">
        <v>367288</v>
      </c>
      <c r="F33" s="834">
        <f t="shared" si="0"/>
        <v>468026</v>
      </c>
      <c r="G33" s="832">
        <v>32421</v>
      </c>
      <c r="H33" s="833">
        <v>363573</v>
      </c>
      <c r="I33" s="834">
        <f t="shared" si="1"/>
        <v>395994</v>
      </c>
      <c r="J33" s="832">
        <f t="shared" si="2"/>
        <v>133159</v>
      </c>
      <c r="K33" s="833">
        <f t="shared" si="2"/>
        <v>730861</v>
      </c>
      <c r="L33" s="834">
        <f t="shared" si="3"/>
        <v>864020</v>
      </c>
    </row>
    <row r="34" spans="2:12" ht="15" customHeight="1">
      <c r="B34" s="815">
        <v>2031</v>
      </c>
      <c r="C34" s="817"/>
      <c r="D34" s="832">
        <v>146895</v>
      </c>
      <c r="E34" s="833">
        <v>365343</v>
      </c>
      <c r="F34" s="834">
        <f t="shared" si="0"/>
        <v>512238</v>
      </c>
      <c r="G34" s="832">
        <v>1676160</v>
      </c>
      <c r="H34" s="833">
        <v>361504</v>
      </c>
      <c r="I34" s="834">
        <f t="shared" si="1"/>
        <v>2037664</v>
      </c>
      <c r="J34" s="832">
        <f t="shared" si="2"/>
        <v>1823055</v>
      </c>
      <c r="K34" s="833">
        <f t="shared" si="2"/>
        <v>726847</v>
      </c>
      <c r="L34" s="834">
        <f t="shared" si="3"/>
        <v>2549902</v>
      </c>
    </row>
    <row r="35" spans="2:12" ht="15" customHeight="1">
      <c r="B35" s="815">
        <v>2032</v>
      </c>
      <c r="C35" s="817"/>
      <c r="D35" s="832">
        <v>21529</v>
      </c>
      <c r="E35" s="833">
        <v>360605</v>
      </c>
      <c r="F35" s="834">
        <f t="shared" si="0"/>
        <v>382134</v>
      </c>
      <c r="G35" s="832">
        <v>32421</v>
      </c>
      <c r="H35" s="833">
        <v>245195</v>
      </c>
      <c r="I35" s="834">
        <f t="shared" si="1"/>
        <v>277616</v>
      </c>
      <c r="J35" s="832">
        <f t="shared" si="2"/>
        <v>53950</v>
      </c>
      <c r="K35" s="833">
        <f t="shared" si="2"/>
        <v>605800</v>
      </c>
      <c r="L35" s="834">
        <f t="shared" si="3"/>
        <v>659750</v>
      </c>
    </row>
    <row r="36" spans="2:12" ht="15" customHeight="1">
      <c r="B36" s="815">
        <v>2033</v>
      </c>
      <c r="C36" s="817"/>
      <c r="D36" s="832">
        <v>2266164</v>
      </c>
      <c r="E36" s="833">
        <v>360329</v>
      </c>
      <c r="F36" s="834">
        <f t="shared" si="0"/>
        <v>2626493</v>
      </c>
      <c r="G36" s="832">
        <v>32421</v>
      </c>
      <c r="H36" s="833">
        <v>243126</v>
      </c>
      <c r="I36" s="834">
        <f t="shared" si="1"/>
        <v>275547</v>
      </c>
      <c r="J36" s="832">
        <f t="shared" si="2"/>
        <v>2298585</v>
      </c>
      <c r="K36" s="833">
        <f t="shared" si="2"/>
        <v>603455</v>
      </c>
      <c r="L36" s="834">
        <f t="shared" si="3"/>
        <v>2902040</v>
      </c>
    </row>
    <row r="37" spans="2:12" ht="15" customHeight="1">
      <c r="B37" s="815">
        <v>2034</v>
      </c>
      <c r="C37" s="817"/>
      <c r="D37" s="832">
        <v>17433</v>
      </c>
      <c r="E37" s="833">
        <v>163604</v>
      </c>
      <c r="F37" s="834">
        <f t="shared" si="0"/>
        <v>181037</v>
      </c>
      <c r="G37" s="832">
        <v>32421</v>
      </c>
      <c r="H37" s="833">
        <v>241057</v>
      </c>
      <c r="I37" s="834">
        <f t="shared" si="1"/>
        <v>273478</v>
      </c>
      <c r="J37" s="832">
        <f t="shared" si="2"/>
        <v>49854</v>
      </c>
      <c r="K37" s="833">
        <f t="shared" si="2"/>
        <v>404661</v>
      </c>
      <c r="L37" s="834">
        <f t="shared" si="3"/>
        <v>454515</v>
      </c>
    </row>
    <row r="38" spans="2:12" ht="15" customHeight="1">
      <c r="B38" s="815">
        <v>2035</v>
      </c>
      <c r="C38" s="817"/>
      <c r="D38" s="832">
        <v>413166</v>
      </c>
      <c r="E38" s="833">
        <v>150290</v>
      </c>
      <c r="F38" s="834">
        <f t="shared" si="0"/>
        <v>563456</v>
      </c>
      <c r="G38" s="832">
        <v>464940</v>
      </c>
      <c r="H38" s="833">
        <v>221728</v>
      </c>
      <c r="I38" s="834">
        <f t="shared" si="1"/>
        <v>686668</v>
      </c>
      <c r="J38" s="832">
        <f t="shared" si="2"/>
        <v>878106</v>
      </c>
      <c r="K38" s="833">
        <f t="shared" si="2"/>
        <v>372018</v>
      </c>
      <c r="L38" s="834">
        <f t="shared" si="3"/>
        <v>1250124</v>
      </c>
    </row>
    <row r="39" spans="2:12" ht="15" customHeight="1">
      <c r="B39" s="815">
        <v>2036</v>
      </c>
      <c r="C39" s="817"/>
      <c r="D39" s="832">
        <v>409527</v>
      </c>
      <c r="E39" s="833">
        <v>123951</v>
      </c>
      <c r="F39" s="834">
        <f t="shared" si="0"/>
        <v>533478</v>
      </c>
      <c r="G39" s="832">
        <v>32421</v>
      </c>
      <c r="H39" s="833">
        <v>202399</v>
      </c>
      <c r="I39" s="834">
        <f t="shared" si="1"/>
        <v>234820</v>
      </c>
      <c r="J39" s="832">
        <f t="shared" si="2"/>
        <v>441948</v>
      </c>
      <c r="K39" s="833">
        <f t="shared" si="2"/>
        <v>326350</v>
      </c>
      <c r="L39" s="834">
        <f t="shared" si="3"/>
        <v>768298</v>
      </c>
    </row>
    <row r="40" spans="2:12" ht="15" customHeight="1">
      <c r="B40" s="815">
        <v>2037</v>
      </c>
      <c r="C40" s="817"/>
      <c r="D40" s="832">
        <v>408037</v>
      </c>
      <c r="E40" s="833">
        <v>97644</v>
      </c>
      <c r="F40" s="834">
        <f t="shared" si="0"/>
        <v>505681</v>
      </c>
      <c r="G40" s="832">
        <v>1852345</v>
      </c>
      <c r="H40" s="833">
        <v>200330</v>
      </c>
      <c r="I40" s="834">
        <f t="shared" si="1"/>
        <v>2052675</v>
      </c>
      <c r="J40" s="832">
        <f t="shared" si="2"/>
        <v>2260382</v>
      </c>
      <c r="K40" s="833">
        <f t="shared" si="2"/>
        <v>297974</v>
      </c>
      <c r="L40" s="834">
        <f t="shared" si="3"/>
        <v>2558356</v>
      </c>
    </row>
    <row r="41" spans="2:12" ht="15" customHeight="1">
      <c r="B41" s="815">
        <v>2038</v>
      </c>
      <c r="C41" s="817"/>
      <c r="D41" s="832">
        <v>7049</v>
      </c>
      <c r="E41" s="833">
        <v>84469</v>
      </c>
      <c r="F41" s="834">
        <f t="shared" si="0"/>
        <v>91518</v>
      </c>
      <c r="G41" s="832">
        <v>0</v>
      </c>
      <c r="H41" s="833">
        <v>74238</v>
      </c>
      <c r="I41" s="834">
        <f t="shared" si="1"/>
        <v>74238</v>
      </c>
      <c r="J41" s="832">
        <f t="shared" si="2"/>
        <v>7049</v>
      </c>
      <c r="K41" s="833">
        <f t="shared" si="2"/>
        <v>158707</v>
      </c>
      <c r="L41" s="834">
        <f t="shared" si="3"/>
        <v>165756</v>
      </c>
    </row>
    <row r="42" spans="2:12" ht="15" customHeight="1">
      <c r="B42" s="815">
        <v>2039</v>
      </c>
      <c r="C42" s="817"/>
      <c r="D42" s="832">
        <v>4790</v>
      </c>
      <c r="E42" s="833">
        <v>84416</v>
      </c>
      <c r="F42" s="834">
        <f t="shared" si="0"/>
        <v>89206</v>
      </c>
      <c r="G42" s="832">
        <v>0</v>
      </c>
      <c r="H42" s="833">
        <v>74238</v>
      </c>
      <c r="I42" s="834">
        <f t="shared" si="1"/>
        <v>74238</v>
      </c>
      <c r="J42" s="832">
        <f t="shared" si="2"/>
        <v>4790</v>
      </c>
      <c r="K42" s="833">
        <f t="shared" si="2"/>
        <v>158654</v>
      </c>
      <c r="L42" s="834">
        <f t="shared" si="3"/>
        <v>163444</v>
      </c>
    </row>
    <row r="43" spans="2:12" ht="15" customHeight="1">
      <c r="B43" s="815">
        <v>2040</v>
      </c>
      <c r="C43" s="817"/>
      <c r="D43" s="832">
        <v>2401</v>
      </c>
      <c r="E43" s="833">
        <v>84389</v>
      </c>
      <c r="F43" s="834">
        <f t="shared" si="0"/>
        <v>86790</v>
      </c>
      <c r="G43" s="832">
        <v>0</v>
      </c>
      <c r="H43" s="833">
        <v>74238</v>
      </c>
      <c r="I43" s="834">
        <f t="shared" si="1"/>
        <v>74238</v>
      </c>
      <c r="J43" s="832">
        <f t="shared" si="2"/>
        <v>2401</v>
      </c>
      <c r="K43" s="833">
        <f t="shared" si="2"/>
        <v>158627</v>
      </c>
      <c r="L43" s="834">
        <f t="shared" si="3"/>
        <v>161028</v>
      </c>
    </row>
    <row r="44" spans="2:12" ht="15" customHeight="1">
      <c r="B44" s="815">
        <v>2041</v>
      </c>
      <c r="C44" s="817"/>
      <c r="D44" s="832">
        <v>0</v>
      </c>
      <c r="E44" s="833">
        <v>84375</v>
      </c>
      <c r="F44" s="834">
        <f t="shared" si="0"/>
        <v>84375</v>
      </c>
      <c r="G44" s="832">
        <v>0</v>
      </c>
      <c r="H44" s="833">
        <v>74238</v>
      </c>
      <c r="I44" s="834">
        <f t="shared" si="1"/>
        <v>74238</v>
      </c>
      <c r="J44" s="832">
        <f t="shared" si="2"/>
        <v>0</v>
      </c>
      <c r="K44" s="833">
        <f t="shared" si="2"/>
        <v>158613</v>
      </c>
      <c r="L44" s="834">
        <f t="shared" si="3"/>
        <v>158613</v>
      </c>
    </row>
    <row r="45" spans="2:12" ht="15" customHeight="1">
      <c r="B45" s="815">
        <v>2042</v>
      </c>
      <c r="C45" s="817"/>
      <c r="D45" s="832">
        <v>0</v>
      </c>
      <c r="E45" s="833">
        <v>84375</v>
      </c>
      <c r="F45" s="834">
        <f t="shared" si="0"/>
        <v>84375</v>
      </c>
      <c r="G45" s="832">
        <v>1012950</v>
      </c>
      <c r="H45" s="833">
        <v>39544</v>
      </c>
      <c r="I45" s="834">
        <f t="shared" si="1"/>
        <v>1052494</v>
      </c>
      <c r="J45" s="832">
        <f t="shared" si="2"/>
        <v>1012950</v>
      </c>
      <c r="K45" s="833">
        <f t="shared" si="2"/>
        <v>123919</v>
      </c>
      <c r="L45" s="834">
        <f t="shared" si="3"/>
        <v>1136869</v>
      </c>
    </row>
    <row r="46" spans="2:12" ht="15" customHeight="1">
      <c r="B46" s="815">
        <v>2043</v>
      </c>
      <c r="C46" s="817"/>
      <c r="D46" s="832">
        <v>0</v>
      </c>
      <c r="E46" s="833">
        <v>84375</v>
      </c>
      <c r="F46" s="834">
        <f t="shared" si="0"/>
        <v>84375</v>
      </c>
      <c r="G46" s="832">
        <v>0</v>
      </c>
      <c r="H46" s="833">
        <v>4851</v>
      </c>
      <c r="I46" s="834">
        <f t="shared" si="1"/>
        <v>4851</v>
      </c>
      <c r="J46" s="832">
        <f t="shared" si="2"/>
        <v>0</v>
      </c>
      <c r="K46" s="833">
        <f t="shared" si="2"/>
        <v>89226</v>
      </c>
      <c r="L46" s="834">
        <f t="shared" si="3"/>
        <v>89226</v>
      </c>
    </row>
    <row r="47" spans="2:12" ht="15" customHeight="1">
      <c r="B47" s="815">
        <v>2044</v>
      </c>
      <c r="C47" s="817"/>
      <c r="D47" s="832">
        <v>0</v>
      </c>
      <c r="E47" s="833">
        <v>84375</v>
      </c>
      <c r="F47" s="834">
        <f t="shared" si="0"/>
        <v>84375</v>
      </c>
      <c r="G47" s="832">
        <v>0</v>
      </c>
      <c r="H47" s="833">
        <v>4851</v>
      </c>
      <c r="I47" s="834">
        <f t="shared" si="1"/>
        <v>4851</v>
      </c>
      <c r="J47" s="832">
        <f t="shared" si="2"/>
        <v>0</v>
      </c>
      <c r="K47" s="833">
        <f t="shared" si="2"/>
        <v>89226</v>
      </c>
      <c r="L47" s="834">
        <f t="shared" si="3"/>
        <v>89226</v>
      </c>
    </row>
    <row r="48" spans="2:12" ht="15" customHeight="1">
      <c r="B48" s="815">
        <v>2045</v>
      </c>
      <c r="C48" s="817"/>
      <c r="D48" s="832">
        <v>0</v>
      </c>
      <c r="E48" s="833">
        <v>84375</v>
      </c>
      <c r="F48" s="834">
        <f t="shared" si="0"/>
        <v>84375</v>
      </c>
      <c r="G48" s="832">
        <v>0</v>
      </c>
      <c r="H48" s="833">
        <v>4851</v>
      </c>
      <c r="I48" s="834">
        <f t="shared" si="1"/>
        <v>4851</v>
      </c>
      <c r="J48" s="832">
        <f t="shared" si="2"/>
        <v>0</v>
      </c>
      <c r="K48" s="833">
        <f t="shared" si="2"/>
        <v>89226</v>
      </c>
      <c r="L48" s="834">
        <f t="shared" si="3"/>
        <v>89226</v>
      </c>
    </row>
    <row r="49" spans="2:12" ht="15" customHeight="1">
      <c r="B49" s="815">
        <v>2046</v>
      </c>
      <c r="C49" s="817"/>
      <c r="D49" s="832">
        <v>0</v>
      </c>
      <c r="E49" s="833">
        <v>84375</v>
      </c>
      <c r="F49" s="834">
        <f t="shared" si="0"/>
        <v>84375</v>
      </c>
      <c r="G49" s="832">
        <v>92270</v>
      </c>
      <c r="H49" s="833">
        <v>4851</v>
      </c>
      <c r="I49" s="834">
        <f t="shared" si="1"/>
        <v>97121</v>
      </c>
      <c r="J49" s="832">
        <f t="shared" si="2"/>
        <v>92270</v>
      </c>
      <c r="K49" s="833">
        <f t="shared" si="2"/>
        <v>89226</v>
      </c>
      <c r="L49" s="834">
        <f t="shared" si="3"/>
        <v>181496</v>
      </c>
    </row>
    <row r="50" spans="2:12" ht="15" customHeight="1">
      <c r="B50" s="815">
        <v>2047</v>
      </c>
      <c r="C50" s="817"/>
      <c r="D50" s="832">
        <v>0</v>
      </c>
      <c r="E50" s="833">
        <v>84375</v>
      </c>
      <c r="F50" s="834">
        <f t="shared" si="0"/>
        <v>84375</v>
      </c>
      <c r="G50" s="832">
        <v>0</v>
      </c>
      <c r="H50" s="833">
        <v>0</v>
      </c>
      <c r="I50" s="834">
        <f t="shared" si="1"/>
        <v>0</v>
      </c>
      <c r="J50" s="832">
        <f t="shared" si="2"/>
        <v>0</v>
      </c>
      <c r="K50" s="833">
        <f t="shared" si="2"/>
        <v>84375</v>
      </c>
      <c r="L50" s="834">
        <f t="shared" si="3"/>
        <v>84375</v>
      </c>
    </row>
    <row r="51" spans="2:12" ht="15" customHeight="1">
      <c r="B51" s="815">
        <v>2048</v>
      </c>
      <c r="C51" s="817"/>
      <c r="D51" s="832">
        <v>0</v>
      </c>
      <c r="E51" s="833">
        <v>84375</v>
      </c>
      <c r="F51" s="834">
        <f t="shared" si="0"/>
        <v>84375</v>
      </c>
      <c r="G51" s="832">
        <v>0</v>
      </c>
      <c r="H51" s="833">
        <v>0</v>
      </c>
      <c r="I51" s="834">
        <f t="shared" si="1"/>
        <v>0</v>
      </c>
      <c r="J51" s="832">
        <f t="shared" si="2"/>
        <v>0</v>
      </c>
      <c r="K51" s="833">
        <f t="shared" si="2"/>
        <v>84375</v>
      </c>
      <c r="L51" s="834">
        <f t="shared" si="3"/>
        <v>84375</v>
      </c>
    </row>
    <row r="52" spans="2:12" ht="15" customHeight="1">
      <c r="B52" s="815">
        <v>2049</v>
      </c>
      <c r="C52" s="817"/>
      <c r="D52" s="832">
        <v>0</v>
      </c>
      <c r="E52" s="833">
        <v>84375</v>
      </c>
      <c r="F52" s="834">
        <f t="shared" si="0"/>
        <v>84375</v>
      </c>
      <c r="G52" s="832">
        <v>0</v>
      </c>
      <c r="H52" s="833">
        <v>0</v>
      </c>
      <c r="I52" s="834">
        <f t="shared" si="1"/>
        <v>0</v>
      </c>
      <c r="J52" s="832">
        <f t="shared" si="2"/>
        <v>0</v>
      </c>
      <c r="K52" s="833">
        <f t="shared" si="2"/>
        <v>84375</v>
      </c>
      <c r="L52" s="834">
        <f t="shared" si="3"/>
        <v>84375</v>
      </c>
    </row>
    <row r="53" spans="2:12" ht="15" customHeight="1">
      <c r="B53" s="815">
        <v>2050</v>
      </c>
      <c r="C53" s="817"/>
      <c r="D53" s="832">
        <v>1500000</v>
      </c>
      <c r="E53" s="833">
        <v>70313</v>
      </c>
      <c r="F53" s="834">
        <f t="shared" si="0"/>
        <v>1570313</v>
      </c>
      <c r="G53" s="832">
        <v>0</v>
      </c>
      <c r="H53" s="833">
        <v>0</v>
      </c>
      <c r="I53" s="834">
        <f t="shared" si="1"/>
        <v>0</v>
      </c>
      <c r="J53" s="832">
        <f t="shared" si="2"/>
        <v>1500000</v>
      </c>
      <c r="K53" s="833">
        <f t="shared" si="2"/>
        <v>70313</v>
      </c>
      <c r="L53" s="834">
        <f t="shared" si="3"/>
        <v>1570313</v>
      </c>
    </row>
    <row r="54" spans="2:12" ht="9.75" customHeight="1">
      <c r="B54" s="818"/>
      <c r="C54" s="822"/>
      <c r="D54" s="823"/>
      <c r="E54" s="824"/>
      <c r="F54" s="825"/>
      <c r="G54" s="823"/>
      <c r="H54" s="824"/>
      <c r="I54" s="825"/>
      <c r="J54" s="823"/>
      <c r="K54" s="826"/>
      <c r="L54" s="825"/>
    </row>
    <row r="55" ht="6.75" customHeight="1"/>
    <row r="56" spans="2:12" s="801" customFormat="1" ht="15" customHeight="1">
      <c r="B56" s="830" t="s">
        <v>445</v>
      </c>
      <c r="C56" s="830"/>
      <c r="D56" s="802"/>
      <c r="F56" s="802"/>
      <c r="G56" s="802"/>
      <c r="H56" s="803"/>
      <c r="I56" s="802"/>
      <c r="J56" s="802"/>
      <c r="K56" s="802"/>
      <c r="L56" s="802"/>
    </row>
    <row r="57" spans="2:12" s="801" customFormat="1" ht="15" customHeight="1">
      <c r="B57" s="831" t="s">
        <v>485</v>
      </c>
      <c r="C57" s="831"/>
      <c r="D57" s="802"/>
      <c r="F57" s="802"/>
      <c r="G57" s="802"/>
      <c r="H57" s="803"/>
      <c r="I57" s="802"/>
      <c r="J57" s="802"/>
      <c r="K57" s="802"/>
      <c r="L57" s="802"/>
    </row>
    <row r="58" spans="2:12" s="801" customFormat="1" ht="15" customHeight="1">
      <c r="B58" s="831" t="s">
        <v>446</v>
      </c>
      <c r="C58" s="831"/>
      <c r="D58" s="802"/>
      <c r="F58" s="802"/>
      <c r="G58" s="802"/>
      <c r="H58" s="803"/>
      <c r="I58" s="802"/>
      <c r="J58" s="802"/>
      <c r="K58" s="802"/>
      <c r="L58" s="802"/>
    </row>
    <row r="59" spans="2:12" s="801" customFormat="1" ht="15" customHeight="1">
      <c r="B59" s="831" t="s">
        <v>480</v>
      </c>
      <c r="C59" s="831"/>
      <c r="D59" s="802"/>
      <c r="F59" s="802"/>
      <c r="G59" s="802"/>
      <c r="H59" s="803"/>
      <c r="I59" s="802"/>
      <c r="J59" s="802"/>
      <c r="K59" s="802"/>
      <c r="L59" s="802"/>
    </row>
    <row r="60" spans="2:11" ht="9.75" customHeight="1">
      <c r="B60" s="149"/>
      <c r="C60" s="149"/>
      <c r="D60" s="827"/>
      <c r="E60" s="828"/>
      <c r="F60" s="827"/>
      <c r="G60" s="827"/>
      <c r="H60" s="829"/>
      <c r="I60" s="827"/>
      <c r="J60" s="827"/>
      <c r="K60" s="827"/>
    </row>
    <row r="61" spans="2:11" ht="15">
      <c r="B61" s="35"/>
      <c r="C61" s="35"/>
      <c r="D61" s="827"/>
      <c r="E61" s="828"/>
      <c r="F61" s="827"/>
      <c r="G61" s="827"/>
      <c r="H61" s="829"/>
      <c r="I61" s="827"/>
      <c r="J61" s="827"/>
      <c r="K61" s="827"/>
    </row>
    <row r="62" spans="2:3" ht="18">
      <c r="B62" s="32" t="s">
        <v>495</v>
      </c>
      <c r="C62" s="32"/>
    </row>
    <row r="63" spans="2:11" ht="18">
      <c r="B63" s="16" t="s">
        <v>361</v>
      </c>
      <c r="C63" s="799"/>
      <c r="K63" s="87">
        <v>0.383141762452</v>
      </c>
    </row>
    <row r="64" spans="2:3" ht="15.75">
      <c r="B64" s="800" t="s">
        <v>289</v>
      </c>
      <c r="C64" s="800"/>
    </row>
    <row r="65" spans="2:3" ht="15.75">
      <c r="B65" s="800" t="s">
        <v>482</v>
      </c>
      <c r="C65" s="800"/>
    </row>
    <row r="66" spans="2:3" ht="15.75">
      <c r="B66" s="800" t="s">
        <v>488</v>
      </c>
      <c r="C66" s="800"/>
    </row>
    <row r="67" spans="2:12" ht="15.75">
      <c r="B67" s="683" t="s">
        <v>496</v>
      </c>
      <c r="C67" s="683"/>
      <c r="D67" s="802"/>
      <c r="E67" s="801"/>
      <c r="F67" s="802"/>
      <c r="G67" s="802"/>
      <c r="H67" s="803"/>
      <c r="I67" s="802"/>
      <c r="J67" s="802"/>
      <c r="K67" s="802"/>
      <c r="L67" s="802"/>
    </row>
    <row r="69" spans="2:12" ht="16.5">
      <c r="B69" s="805"/>
      <c r="C69" s="806"/>
      <c r="D69" s="918" t="s">
        <v>483</v>
      </c>
      <c r="E69" s="919"/>
      <c r="F69" s="920"/>
      <c r="G69" s="918" t="s">
        <v>484</v>
      </c>
      <c r="H69" s="919"/>
      <c r="I69" s="920"/>
      <c r="J69" s="918" t="s">
        <v>53</v>
      </c>
      <c r="K69" s="919"/>
      <c r="L69" s="920"/>
    </row>
    <row r="70" spans="2:12" ht="16.5">
      <c r="B70" s="916" t="s">
        <v>153</v>
      </c>
      <c r="C70" s="917"/>
      <c r="D70" s="807" t="s">
        <v>265</v>
      </c>
      <c r="E70" s="808" t="s">
        <v>266</v>
      </c>
      <c r="F70" s="809" t="s">
        <v>20</v>
      </c>
      <c r="G70" s="807" t="s">
        <v>265</v>
      </c>
      <c r="H70" s="808" t="s">
        <v>266</v>
      </c>
      <c r="I70" s="809" t="s">
        <v>20</v>
      </c>
      <c r="J70" s="807" t="s">
        <v>265</v>
      </c>
      <c r="K70" s="808" t="s">
        <v>266</v>
      </c>
      <c r="L70" s="809" t="s">
        <v>20</v>
      </c>
    </row>
    <row r="71" spans="2:12" ht="16.5">
      <c r="B71" s="810"/>
      <c r="C71" s="811"/>
      <c r="D71" s="810"/>
      <c r="E71" s="812"/>
      <c r="F71" s="813"/>
      <c r="G71" s="810"/>
      <c r="H71" s="812"/>
      <c r="I71" s="813"/>
      <c r="J71" s="810"/>
      <c r="K71" s="814"/>
      <c r="L71" s="813"/>
    </row>
    <row r="72" spans="2:12" ht="15.75">
      <c r="B72" s="815" t="s">
        <v>486</v>
      </c>
      <c r="C72" s="816"/>
      <c r="D72" s="832">
        <f>+D15/$K$6</f>
        <v>947033.2800002652</v>
      </c>
      <c r="E72" s="833">
        <f>+E15/$K$6</f>
        <v>990176.5800002773</v>
      </c>
      <c r="F72" s="834">
        <f aca="true" t="shared" si="4" ref="F72:F110">+E72+D72</f>
        <v>1937209.8600005424</v>
      </c>
      <c r="G72" s="832">
        <f>+G15/$K$6</f>
        <v>95283.27000002668</v>
      </c>
      <c r="H72" s="833">
        <f>+H15/$K$6</f>
        <v>228834.36000006407</v>
      </c>
      <c r="I72" s="834">
        <f aca="true" t="shared" si="5" ref="I72:I110">+G72+H72</f>
        <v>324117.63000009075</v>
      </c>
      <c r="J72" s="832">
        <f>+D72+G72</f>
        <v>1042316.5500002919</v>
      </c>
      <c r="K72" s="833">
        <f>+E72+H72</f>
        <v>1219010.9400003413</v>
      </c>
      <c r="L72" s="834">
        <f>+J72+K72</f>
        <v>2261327.490000633</v>
      </c>
    </row>
    <row r="73" spans="2:12" ht="15.75">
      <c r="B73" s="815">
        <v>2013</v>
      </c>
      <c r="C73" s="817"/>
      <c r="D73" s="832">
        <f aca="true" t="shared" si="6" ref="D73:E110">+D16/$K$6</f>
        <v>3090866.4000008656</v>
      </c>
      <c r="E73" s="833">
        <f t="shared" si="6"/>
        <v>2634280.8300007377</v>
      </c>
      <c r="F73" s="834">
        <f t="shared" si="4"/>
        <v>5725147.230001603</v>
      </c>
      <c r="G73" s="832">
        <f aca="true" t="shared" si="7" ref="G73:H110">+G16/$K$6</f>
        <v>948930.7500002658</v>
      </c>
      <c r="H73" s="833">
        <f t="shared" si="7"/>
        <v>2614400.460000732</v>
      </c>
      <c r="I73" s="834">
        <f t="shared" si="5"/>
        <v>3563331.210000998</v>
      </c>
      <c r="J73" s="832">
        <f>+D73+G73</f>
        <v>4039797.1500011315</v>
      </c>
      <c r="K73" s="833">
        <f>+E73+H73</f>
        <v>5248681.29000147</v>
      </c>
      <c r="L73" s="834">
        <f>+J73+K73</f>
        <v>9288478.440002602</v>
      </c>
    </row>
    <row r="74" spans="2:12" ht="15.75">
      <c r="B74" s="815">
        <v>2014</v>
      </c>
      <c r="C74" s="817"/>
      <c r="D74" s="832">
        <f t="shared" si="6"/>
        <v>3235298.580000906</v>
      </c>
      <c r="E74" s="833">
        <f t="shared" si="6"/>
        <v>2586969.3600007244</v>
      </c>
      <c r="F74" s="834">
        <f t="shared" si="4"/>
        <v>5822267.94000163</v>
      </c>
      <c r="G74" s="832">
        <f t="shared" si="7"/>
        <v>482481.9900001351</v>
      </c>
      <c r="H74" s="833">
        <f t="shared" si="7"/>
        <v>2563414.110000718</v>
      </c>
      <c r="I74" s="834">
        <f t="shared" si="5"/>
        <v>3045896.100000853</v>
      </c>
      <c r="J74" s="832">
        <f aca="true" t="shared" si="8" ref="J74:J110">+D74+G74</f>
        <v>3717780.570001041</v>
      </c>
      <c r="K74" s="833">
        <f aca="true" t="shared" si="9" ref="K74:K110">+E74+H74</f>
        <v>5150383.470001442</v>
      </c>
      <c r="L74" s="834">
        <f aca="true" t="shared" si="10" ref="L74:L110">+J74+K74</f>
        <v>8868164.040002484</v>
      </c>
    </row>
    <row r="75" spans="2:12" ht="15.75">
      <c r="B75" s="815">
        <v>2015</v>
      </c>
      <c r="C75" s="817"/>
      <c r="D75" s="832">
        <f t="shared" si="6"/>
        <v>2901221.1900008125</v>
      </c>
      <c r="E75" s="833">
        <f t="shared" si="6"/>
        <v>2447357.8500006855</v>
      </c>
      <c r="F75" s="834">
        <f t="shared" si="4"/>
        <v>5348579.040001499</v>
      </c>
      <c r="G75" s="832">
        <f t="shared" si="7"/>
        <v>2326457.4300006516</v>
      </c>
      <c r="H75" s="833">
        <f t="shared" si="7"/>
        <v>2454136.0200006873</v>
      </c>
      <c r="I75" s="834">
        <f t="shared" si="5"/>
        <v>4780593.4500013385</v>
      </c>
      <c r="J75" s="832">
        <f t="shared" si="8"/>
        <v>5227678.620001464</v>
      </c>
      <c r="K75" s="833">
        <f t="shared" si="9"/>
        <v>4901493.870001373</v>
      </c>
      <c r="L75" s="834">
        <f t="shared" si="10"/>
        <v>10129172.490002837</v>
      </c>
    </row>
    <row r="76" spans="2:12" ht="15.75">
      <c r="B76" s="815">
        <v>2016</v>
      </c>
      <c r="C76" s="817"/>
      <c r="D76" s="832">
        <f t="shared" si="6"/>
        <v>3835997.910001074</v>
      </c>
      <c r="E76" s="833">
        <f t="shared" si="6"/>
        <v>2277788.7600006377</v>
      </c>
      <c r="F76" s="834">
        <f t="shared" si="4"/>
        <v>6113786.670001712</v>
      </c>
      <c r="G76" s="832">
        <f t="shared" si="7"/>
        <v>372848.9400001044</v>
      </c>
      <c r="H76" s="833">
        <f t="shared" si="7"/>
        <v>2321759.43000065</v>
      </c>
      <c r="I76" s="834">
        <f t="shared" si="5"/>
        <v>2694608.3700007545</v>
      </c>
      <c r="J76" s="832">
        <f t="shared" si="8"/>
        <v>4208846.850001179</v>
      </c>
      <c r="K76" s="833">
        <f t="shared" si="9"/>
        <v>4599548.190001288</v>
      </c>
      <c r="L76" s="834">
        <f t="shared" si="10"/>
        <v>8808395.040002467</v>
      </c>
    </row>
    <row r="77" spans="2:12" ht="15.75">
      <c r="B77" s="815">
        <v>2017</v>
      </c>
      <c r="C77" s="817"/>
      <c r="D77" s="832">
        <f t="shared" si="6"/>
        <v>2255269.6800006316</v>
      </c>
      <c r="E77" s="833">
        <f t="shared" si="6"/>
        <v>2130589.9800005965</v>
      </c>
      <c r="F77" s="834">
        <f t="shared" si="4"/>
        <v>4385859.660001228</v>
      </c>
      <c r="G77" s="832">
        <f t="shared" si="7"/>
        <v>1471337.910000412</v>
      </c>
      <c r="H77" s="833">
        <f t="shared" si="7"/>
        <v>2300555.790000644</v>
      </c>
      <c r="I77" s="834">
        <f t="shared" si="5"/>
        <v>3771893.7000010563</v>
      </c>
      <c r="J77" s="832">
        <f t="shared" si="8"/>
        <v>3726607.590001044</v>
      </c>
      <c r="K77" s="833">
        <f t="shared" si="9"/>
        <v>4431145.77000124</v>
      </c>
      <c r="L77" s="834">
        <f t="shared" si="10"/>
        <v>8157753.360002284</v>
      </c>
    </row>
    <row r="78" spans="2:12" ht="15.75">
      <c r="B78" s="815">
        <v>2018</v>
      </c>
      <c r="C78" s="817"/>
      <c r="D78" s="832">
        <f t="shared" si="6"/>
        <v>2184867.540000612</v>
      </c>
      <c r="E78" s="833">
        <f t="shared" si="6"/>
        <v>2049283.260000574</v>
      </c>
      <c r="F78" s="834">
        <f t="shared" si="4"/>
        <v>4234150.800001185</v>
      </c>
      <c r="G78" s="832">
        <f t="shared" si="7"/>
        <v>236437.29000006622</v>
      </c>
      <c r="H78" s="833">
        <f t="shared" si="7"/>
        <v>2179840.68000061</v>
      </c>
      <c r="I78" s="834">
        <f t="shared" si="5"/>
        <v>2416277.9700006763</v>
      </c>
      <c r="J78" s="832">
        <f t="shared" si="8"/>
        <v>2421304.830000678</v>
      </c>
      <c r="K78" s="833">
        <f t="shared" si="9"/>
        <v>4229123.940001184</v>
      </c>
      <c r="L78" s="834">
        <f t="shared" si="10"/>
        <v>6650428.770001862</v>
      </c>
    </row>
    <row r="79" spans="2:12" ht="15.75">
      <c r="B79" s="815">
        <v>2019</v>
      </c>
      <c r="C79" s="817"/>
      <c r="D79" s="832">
        <f t="shared" si="6"/>
        <v>4777685.9100013375</v>
      </c>
      <c r="E79" s="833">
        <f t="shared" si="6"/>
        <v>1892383.11000053</v>
      </c>
      <c r="F79" s="834">
        <f t="shared" si="4"/>
        <v>6670069.020001868</v>
      </c>
      <c r="G79" s="832">
        <f t="shared" si="7"/>
        <v>78459.21000002197</v>
      </c>
      <c r="H79" s="833">
        <f t="shared" si="7"/>
        <v>2168461.0800006073</v>
      </c>
      <c r="I79" s="834">
        <f t="shared" si="5"/>
        <v>2246920.290000629</v>
      </c>
      <c r="J79" s="832">
        <f t="shared" si="8"/>
        <v>4856145.12000136</v>
      </c>
      <c r="K79" s="833">
        <f t="shared" si="9"/>
        <v>4060844.1900011376</v>
      </c>
      <c r="L79" s="834">
        <f t="shared" si="10"/>
        <v>8916989.310002498</v>
      </c>
    </row>
    <row r="80" spans="2:12" ht="15.75">
      <c r="B80" s="815">
        <v>2020</v>
      </c>
      <c r="C80" s="817"/>
      <c r="D80" s="832">
        <f t="shared" si="6"/>
        <v>1263519.270000354</v>
      </c>
      <c r="E80" s="833">
        <f t="shared" si="6"/>
        <v>1704241.2600004773</v>
      </c>
      <c r="F80" s="834">
        <f t="shared" si="4"/>
        <v>2967760.530000831</v>
      </c>
      <c r="G80" s="832">
        <f>+G23/$K$6</f>
        <v>9108458.91000255</v>
      </c>
      <c r="H80" s="833">
        <f t="shared" si="7"/>
        <v>2163201.9300006055</v>
      </c>
      <c r="I80" s="834">
        <f>+G80+H80</f>
        <v>11271660.840003155</v>
      </c>
      <c r="J80" s="832">
        <f t="shared" si="8"/>
        <v>10371978.180002904</v>
      </c>
      <c r="K80" s="833">
        <f t="shared" si="9"/>
        <v>3867443.1900010826</v>
      </c>
      <c r="L80" s="834">
        <f t="shared" si="10"/>
        <v>14239421.370003987</v>
      </c>
    </row>
    <row r="81" spans="2:12" ht="15.75">
      <c r="B81" s="815">
        <v>2021</v>
      </c>
      <c r="C81" s="817"/>
      <c r="D81" s="832">
        <f t="shared" si="6"/>
        <v>1273933.1700003566</v>
      </c>
      <c r="E81" s="833">
        <f t="shared" si="6"/>
        <v>1663773.2100004659</v>
      </c>
      <c r="F81" s="834">
        <f t="shared" si="4"/>
        <v>2937706.3800008222</v>
      </c>
      <c r="G81" s="832">
        <f t="shared" si="7"/>
        <v>60974.82000001708</v>
      </c>
      <c r="H81" s="833">
        <f t="shared" si="7"/>
        <v>1450008.990000406</v>
      </c>
      <c r="I81" s="834">
        <f t="shared" si="5"/>
        <v>1510983.810000423</v>
      </c>
      <c r="J81" s="832">
        <f t="shared" si="8"/>
        <v>1334907.9900003737</v>
      </c>
      <c r="K81" s="833">
        <f t="shared" si="9"/>
        <v>3113782.200000872</v>
      </c>
      <c r="L81" s="834">
        <f t="shared" si="10"/>
        <v>4448690.190001246</v>
      </c>
    </row>
    <row r="82" spans="2:12" ht="15.75">
      <c r="B82" s="815">
        <v>2022</v>
      </c>
      <c r="C82" s="817"/>
      <c r="D82" s="832">
        <f t="shared" si="6"/>
        <v>2479212.900000694</v>
      </c>
      <c r="E82" s="833">
        <f t="shared" si="6"/>
        <v>1600459.8300004483</v>
      </c>
      <c r="F82" s="834">
        <f t="shared" si="4"/>
        <v>4079672.7300011422</v>
      </c>
      <c r="G82" s="832">
        <f t="shared" si="7"/>
        <v>60651.18000001698</v>
      </c>
      <c r="H82" s="833">
        <f t="shared" si="7"/>
        <v>1446135.750000405</v>
      </c>
      <c r="I82" s="834">
        <f t="shared" si="5"/>
        <v>1506786.9300004218</v>
      </c>
      <c r="J82" s="832">
        <f t="shared" si="8"/>
        <v>2539864.080000711</v>
      </c>
      <c r="K82" s="833">
        <f t="shared" si="9"/>
        <v>3046595.580000853</v>
      </c>
      <c r="L82" s="834">
        <f t="shared" si="10"/>
        <v>5586459.660001565</v>
      </c>
    </row>
    <row r="83" spans="2:12" ht="15.75">
      <c r="B83" s="815">
        <v>2023</v>
      </c>
      <c r="C83" s="817"/>
      <c r="D83" s="832">
        <f t="shared" si="6"/>
        <v>1396122.9300003909</v>
      </c>
      <c r="E83" s="833">
        <f t="shared" si="6"/>
        <v>1536235.56000043</v>
      </c>
      <c r="F83" s="834">
        <f t="shared" si="4"/>
        <v>2932358.4900008207</v>
      </c>
      <c r="G83" s="832">
        <f t="shared" si="7"/>
        <v>600250.4100001681</v>
      </c>
      <c r="H83" s="833">
        <f t="shared" si="7"/>
        <v>1442296.440000404</v>
      </c>
      <c r="I83" s="834">
        <f t="shared" si="5"/>
        <v>2042546.850000572</v>
      </c>
      <c r="J83" s="832">
        <f t="shared" si="8"/>
        <v>1996373.340000559</v>
      </c>
      <c r="K83" s="833">
        <f t="shared" si="9"/>
        <v>2978532.000000834</v>
      </c>
      <c r="L83" s="834">
        <f t="shared" si="10"/>
        <v>4974905.340001393</v>
      </c>
    </row>
    <row r="84" spans="2:12" ht="15.75">
      <c r="B84" s="815">
        <v>2024</v>
      </c>
      <c r="C84" s="817"/>
      <c r="D84" s="832">
        <f t="shared" si="6"/>
        <v>877111.3800002456</v>
      </c>
      <c r="E84" s="833">
        <f t="shared" si="6"/>
        <v>1501598.2500004205</v>
      </c>
      <c r="F84" s="834">
        <f t="shared" si="4"/>
        <v>2378709.6300006662</v>
      </c>
      <c r="G84" s="832">
        <f t="shared" si="7"/>
        <v>1048055.9400002934</v>
      </c>
      <c r="H84" s="833">
        <f t="shared" si="7"/>
        <v>1410373.530000395</v>
      </c>
      <c r="I84" s="834">
        <f t="shared" si="5"/>
        <v>2458429.4700006885</v>
      </c>
      <c r="J84" s="832">
        <f t="shared" si="8"/>
        <v>1925167.320000539</v>
      </c>
      <c r="K84" s="833">
        <f t="shared" si="9"/>
        <v>2911971.780000815</v>
      </c>
      <c r="L84" s="834">
        <f t="shared" si="10"/>
        <v>4837139.100001354</v>
      </c>
    </row>
    <row r="85" spans="2:12" ht="15.75">
      <c r="B85" s="815">
        <v>2025</v>
      </c>
      <c r="C85" s="817"/>
      <c r="D85" s="832">
        <f t="shared" si="6"/>
        <v>6600382.020001848</v>
      </c>
      <c r="E85" s="833">
        <f t="shared" si="6"/>
        <v>1477800.2700004138</v>
      </c>
      <c r="F85" s="834">
        <f t="shared" si="4"/>
        <v>8078182.290002262</v>
      </c>
      <c r="G85" s="832">
        <f t="shared" si="7"/>
        <v>60001.2900000168</v>
      </c>
      <c r="H85" s="833">
        <f t="shared" si="7"/>
        <v>1332269.280000373</v>
      </c>
      <c r="I85" s="834">
        <f t="shared" si="5"/>
        <v>1392270.5700003898</v>
      </c>
      <c r="J85" s="832">
        <f t="shared" si="8"/>
        <v>6660383.310001865</v>
      </c>
      <c r="K85" s="833">
        <f t="shared" si="9"/>
        <v>2810069.550000787</v>
      </c>
      <c r="L85" s="834">
        <f t="shared" si="10"/>
        <v>9470452.860002652</v>
      </c>
    </row>
    <row r="86" spans="2:12" ht="15.75">
      <c r="B86" s="815">
        <v>2026</v>
      </c>
      <c r="C86" s="817"/>
      <c r="D86" s="832">
        <f t="shared" si="6"/>
        <v>472845.8700001324</v>
      </c>
      <c r="E86" s="833">
        <f t="shared" si="6"/>
        <v>1027664.0100002878</v>
      </c>
      <c r="F86" s="834">
        <f t="shared" si="4"/>
        <v>1500509.8800004201</v>
      </c>
      <c r="G86" s="832">
        <f t="shared" si="7"/>
        <v>4448713.680001246</v>
      </c>
      <c r="H86" s="833">
        <f t="shared" si="7"/>
        <v>1328440.410000372</v>
      </c>
      <c r="I86" s="834">
        <f t="shared" si="5"/>
        <v>5777154.090001618</v>
      </c>
      <c r="J86" s="832">
        <f t="shared" si="8"/>
        <v>4921559.550001378</v>
      </c>
      <c r="K86" s="833">
        <f t="shared" si="9"/>
        <v>2356104.42000066</v>
      </c>
      <c r="L86" s="834">
        <f t="shared" si="10"/>
        <v>7277663.970002038</v>
      </c>
    </row>
    <row r="87" spans="2:12" ht="15.75">
      <c r="B87" s="815">
        <v>2027</v>
      </c>
      <c r="C87" s="817"/>
      <c r="D87" s="832">
        <f t="shared" si="6"/>
        <v>699247.7100001958</v>
      </c>
      <c r="E87" s="833">
        <f t="shared" si="6"/>
        <v>1010338.830000283</v>
      </c>
      <c r="F87" s="834">
        <f t="shared" si="4"/>
        <v>1709586.5400004787</v>
      </c>
      <c r="G87" s="832">
        <f t="shared" si="7"/>
        <v>60001.2900000168</v>
      </c>
      <c r="H87" s="833">
        <f t="shared" si="7"/>
        <v>964736.9100002701</v>
      </c>
      <c r="I87" s="834">
        <f t="shared" si="5"/>
        <v>1024738.2000002869</v>
      </c>
      <c r="J87" s="832">
        <f t="shared" si="8"/>
        <v>759249.0000002126</v>
      </c>
      <c r="K87" s="833">
        <f t="shared" si="9"/>
        <v>1975075.740000553</v>
      </c>
      <c r="L87" s="834">
        <f t="shared" si="10"/>
        <v>2734324.740000766</v>
      </c>
    </row>
    <row r="88" spans="2:12" ht="15.75">
      <c r="B88" s="815">
        <v>2028</v>
      </c>
      <c r="C88" s="817"/>
      <c r="D88" s="832">
        <f t="shared" si="6"/>
        <v>850395.4200002381</v>
      </c>
      <c r="E88" s="833">
        <f t="shared" si="6"/>
        <v>987642.2700002766</v>
      </c>
      <c r="F88" s="834">
        <f t="shared" si="4"/>
        <v>1838037.6900005147</v>
      </c>
      <c r="G88" s="832">
        <f t="shared" si="7"/>
        <v>84618.8100000237</v>
      </c>
      <c r="H88" s="833">
        <f t="shared" si="7"/>
        <v>959728.3200002688</v>
      </c>
      <c r="I88" s="834">
        <f t="shared" si="5"/>
        <v>1044347.1300002924</v>
      </c>
      <c r="J88" s="832">
        <f t="shared" si="8"/>
        <v>935014.2300002618</v>
      </c>
      <c r="K88" s="833">
        <f t="shared" si="9"/>
        <v>1947370.5900005454</v>
      </c>
      <c r="L88" s="834">
        <f t="shared" si="10"/>
        <v>2882384.8200008073</v>
      </c>
    </row>
    <row r="89" spans="2:12" ht="15.75">
      <c r="B89" s="815">
        <v>2029</v>
      </c>
      <c r="C89" s="817"/>
      <c r="D89" s="832">
        <f t="shared" si="6"/>
        <v>435598.560000122</v>
      </c>
      <c r="E89" s="833">
        <f t="shared" si="6"/>
        <v>968751.0900002713</v>
      </c>
      <c r="F89" s="834">
        <f t="shared" si="4"/>
        <v>1404349.6500003934</v>
      </c>
      <c r="G89" s="832">
        <f t="shared" si="7"/>
        <v>84618.8100000237</v>
      </c>
      <c r="H89" s="833">
        <f t="shared" si="7"/>
        <v>954328.2300002673</v>
      </c>
      <c r="I89" s="834">
        <f t="shared" si="5"/>
        <v>1038947.040000291</v>
      </c>
      <c r="J89" s="832">
        <f t="shared" si="8"/>
        <v>520217.3700001457</v>
      </c>
      <c r="K89" s="833">
        <f t="shared" si="9"/>
        <v>1923079.3200005386</v>
      </c>
      <c r="L89" s="834">
        <f t="shared" si="10"/>
        <v>2443296.6900006845</v>
      </c>
    </row>
    <row r="90" spans="2:12" ht="15.75">
      <c r="B90" s="815">
        <v>2030</v>
      </c>
      <c r="C90" s="817"/>
      <c r="D90" s="832">
        <f t="shared" si="6"/>
        <v>262926.1800000736</v>
      </c>
      <c r="E90" s="833">
        <f t="shared" si="6"/>
        <v>958621.6800002684</v>
      </c>
      <c r="F90" s="834">
        <f t="shared" si="4"/>
        <v>1221547.8600003421</v>
      </c>
      <c r="G90" s="832">
        <f t="shared" si="7"/>
        <v>84618.8100000237</v>
      </c>
      <c r="H90" s="833">
        <f t="shared" si="7"/>
        <v>948925.5300002657</v>
      </c>
      <c r="I90" s="834">
        <f t="shared" si="5"/>
        <v>1033544.3400002894</v>
      </c>
      <c r="J90" s="832">
        <f t="shared" si="8"/>
        <v>347544.9900000973</v>
      </c>
      <c r="K90" s="833">
        <f t="shared" si="9"/>
        <v>1907547.210000534</v>
      </c>
      <c r="L90" s="834">
        <f t="shared" si="10"/>
        <v>2255092.2000006316</v>
      </c>
    </row>
    <row r="91" spans="2:12" ht="15.75">
      <c r="B91" s="815">
        <v>2031</v>
      </c>
      <c r="C91" s="817"/>
      <c r="D91" s="832">
        <f t="shared" si="6"/>
        <v>383395.95000010735</v>
      </c>
      <c r="E91" s="833">
        <f t="shared" si="6"/>
        <v>953545.230000267</v>
      </c>
      <c r="F91" s="834">
        <f t="shared" si="4"/>
        <v>1336941.1800003743</v>
      </c>
      <c r="G91" s="832">
        <f t="shared" si="7"/>
        <v>4374777.600001225</v>
      </c>
      <c r="H91" s="833">
        <f t="shared" si="7"/>
        <v>943525.4400002642</v>
      </c>
      <c r="I91" s="834">
        <f t="shared" si="5"/>
        <v>5318303.040001489</v>
      </c>
      <c r="J91" s="832">
        <f t="shared" si="8"/>
        <v>4758173.550001333</v>
      </c>
      <c r="K91" s="833">
        <f t="shared" si="9"/>
        <v>1897070.6700005312</v>
      </c>
      <c r="L91" s="834">
        <f t="shared" si="10"/>
        <v>6655244.220001863</v>
      </c>
    </row>
    <row r="92" spans="2:12" ht="15.75">
      <c r="B92" s="815">
        <v>2032</v>
      </c>
      <c r="C92" s="817"/>
      <c r="D92" s="832">
        <f t="shared" si="6"/>
        <v>56190.69000001573</v>
      </c>
      <c r="E92" s="833">
        <f t="shared" si="6"/>
        <v>941179.0500002636</v>
      </c>
      <c r="F92" s="834">
        <f t="shared" si="4"/>
        <v>997369.7400002794</v>
      </c>
      <c r="G92" s="832">
        <f t="shared" si="7"/>
        <v>84618.8100000237</v>
      </c>
      <c r="H92" s="833">
        <f t="shared" si="7"/>
        <v>639958.9500001792</v>
      </c>
      <c r="I92" s="834">
        <f t="shared" si="5"/>
        <v>724577.7600002029</v>
      </c>
      <c r="J92" s="832">
        <f t="shared" si="8"/>
        <v>140809.50000003944</v>
      </c>
      <c r="K92" s="833">
        <f t="shared" si="9"/>
        <v>1581138.0000004428</v>
      </c>
      <c r="L92" s="834">
        <f t="shared" si="10"/>
        <v>1721947.5000004822</v>
      </c>
    </row>
    <row r="93" spans="2:12" ht="15.75">
      <c r="B93" s="815">
        <v>2033</v>
      </c>
      <c r="C93" s="817"/>
      <c r="D93" s="832">
        <f t="shared" si="6"/>
        <v>5914688.040001656</v>
      </c>
      <c r="E93" s="833">
        <f t="shared" si="6"/>
        <v>940458.6900002634</v>
      </c>
      <c r="F93" s="834">
        <f t="shared" si="4"/>
        <v>6855146.730001919</v>
      </c>
      <c r="G93" s="832">
        <f t="shared" si="7"/>
        <v>84618.8100000237</v>
      </c>
      <c r="H93" s="833">
        <f t="shared" si="7"/>
        <v>634558.8600001776</v>
      </c>
      <c r="I93" s="834">
        <f t="shared" si="5"/>
        <v>719177.6700002013</v>
      </c>
      <c r="J93" s="832">
        <f t="shared" si="8"/>
        <v>5999306.85000168</v>
      </c>
      <c r="K93" s="833">
        <f t="shared" si="9"/>
        <v>1575017.550000441</v>
      </c>
      <c r="L93" s="834">
        <f t="shared" si="10"/>
        <v>7574324.400002121</v>
      </c>
    </row>
    <row r="94" spans="2:12" ht="15.75">
      <c r="B94" s="815">
        <v>2034</v>
      </c>
      <c r="C94" s="817"/>
      <c r="D94" s="832">
        <f t="shared" si="6"/>
        <v>45500.130000012745</v>
      </c>
      <c r="E94" s="833">
        <f t="shared" si="6"/>
        <v>427006.44000011956</v>
      </c>
      <c r="F94" s="834">
        <f t="shared" si="4"/>
        <v>472506.5700001323</v>
      </c>
      <c r="G94" s="832">
        <f t="shared" si="7"/>
        <v>84618.8100000237</v>
      </c>
      <c r="H94" s="833">
        <f t="shared" si="7"/>
        <v>629158.7700001762</v>
      </c>
      <c r="I94" s="834">
        <f t="shared" si="5"/>
        <v>713777.5800001998</v>
      </c>
      <c r="J94" s="832">
        <f t="shared" si="8"/>
        <v>130118.94000003644</v>
      </c>
      <c r="K94" s="833">
        <f t="shared" si="9"/>
        <v>1056165.2100002957</v>
      </c>
      <c r="L94" s="834">
        <f t="shared" si="10"/>
        <v>1186284.1500003322</v>
      </c>
    </row>
    <row r="95" spans="2:12" ht="15.75">
      <c r="B95" s="815">
        <v>2035</v>
      </c>
      <c r="C95" s="817"/>
      <c r="D95" s="832">
        <f t="shared" si="6"/>
        <v>1078363.260000302</v>
      </c>
      <c r="E95" s="833">
        <f t="shared" si="6"/>
        <v>392256.90000010986</v>
      </c>
      <c r="F95" s="834">
        <f t="shared" si="4"/>
        <v>1470620.1600004118</v>
      </c>
      <c r="G95" s="832">
        <f t="shared" si="7"/>
        <v>1213493.4000003398</v>
      </c>
      <c r="H95" s="833">
        <f t="shared" si="7"/>
        <v>578710.080000162</v>
      </c>
      <c r="I95" s="834">
        <f t="shared" si="5"/>
        <v>1792203.480000502</v>
      </c>
      <c r="J95" s="832">
        <f t="shared" si="8"/>
        <v>2291856.660000642</v>
      </c>
      <c r="K95" s="833">
        <f t="shared" si="9"/>
        <v>970966.9800002719</v>
      </c>
      <c r="L95" s="834">
        <f t="shared" si="10"/>
        <v>3262823.6400009138</v>
      </c>
    </row>
    <row r="96" spans="2:12" ht="15.75">
      <c r="B96" s="815">
        <v>2036</v>
      </c>
      <c r="C96" s="817"/>
      <c r="D96" s="832">
        <f t="shared" si="6"/>
        <v>1068865.4700002994</v>
      </c>
      <c r="E96" s="833">
        <f t="shared" si="6"/>
        <v>323512.1100000906</v>
      </c>
      <c r="F96" s="834">
        <f t="shared" si="4"/>
        <v>1392377.58000039</v>
      </c>
      <c r="G96" s="832">
        <f t="shared" si="7"/>
        <v>84618.8100000237</v>
      </c>
      <c r="H96" s="833">
        <f t="shared" si="7"/>
        <v>528261.390000148</v>
      </c>
      <c r="I96" s="834">
        <f t="shared" si="5"/>
        <v>612880.2000001717</v>
      </c>
      <c r="J96" s="832">
        <f t="shared" si="8"/>
        <v>1153484.2800003232</v>
      </c>
      <c r="K96" s="833">
        <f t="shared" si="9"/>
        <v>851773.5000002387</v>
      </c>
      <c r="L96" s="834">
        <f t="shared" si="10"/>
        <v>2005257.7800005618</v>
      </c>
    </row>
    <row r="97" spans="2:12" ht="15.75">
      <c r="B97" s="815">
        <v>2037</v>
      </c>
      <c r="C97" s="817"/>
      <c r="D97" s="832">
        <f t="shared" si="6"/>
        <v>1064976.5700002983</v>
      </c>
      <c r="E97" s="833">
        <f t="shared" si="6"/>
        <v>254850.84000007136</v>
      </c>
      <c r="F97" s="834">
        <f t="shared" si="4"/>
        <v>1319827.4100003697</v>
      </c>
      <c r="G97" s="832">
        <f t="shared" si="7"/>
        <v>4834620.450001353</v>
      </c>
      <c r="H97" s="833">
        <f t="shared" si="7"/>
        <v>522861.30000014644</v>
      </c>
      <c r="I97" s="834">
        <f t="shared" si="5"/>
        <v>5357481.750001499</v>
      </c>
      <c r="J97" s="832">
        <f t="shared" si="8"/>
        <v>5899597.020001652</v>
      </c>
      <c r="K97" s="833">
        <f t="shared" si="9"/>
        <v>777712.1400002178</v>
      </c>
      <c r="L97" s="834">
        <f t="shared" si="10"/>
        <v>6677309.160001869</v>
      </c>
    </row>
    <row r="98" spans="2:12" ht="15.75">
      <c r="B98" s="815">
        <v>2038</v>
      </c>
      <c r="C98" s="817"/>
      <c r="D98" s="832">
        <f t="shared" si="6"/>
        <v>18397.89000000515</v>
      </c>
      <c r="E98" s="833">
        <f t="shared" si="6"/>
        <v>220464.09000006173</v>
      </c>
      <c r="F98" s="834">
        <f t="shared" si="4"/>
        <v>238861.98000006686</v>
      </c>
      <c r="G98" s="832">
        <f t="shared" si="7"/>
        <v>0</v>
      </c>
      <c r="H98" s="833">
        <f t="shared" si="7"/>
        <v>193761.18000005427</v>
      </c>
      <c r="I98" s="834">
        <f t="shared" si="5"/>
        <v>193761.18000005427</v>
      </c>
      <c r="J98" s="832">
        <f t="shared" si="8"/>
        <v>18397.89000000515</v>
      </c>
      <c r="K98" s="833">
        <f t="shared" si="9"/>
        <v>414225.27000011597</v>
      </c>
      <c r="L98" s="834">
        <f t="shared" si="10"/>
        <v>432623.1600001211</v>
      </c>
    </row>
    <row r="99" spans="2:12" ht="15.75">
      <c r="B99" s="815">
        <v>2039</v>
      </c>
      <c r="C99" s="817"/>
      <c r="D99" s="832">
        <f t="shared" si="6"/>
        <v>12501.900000003501</v>
      </c>
      <c r="E99" s="833">
        <f t="shared" si="6"/>
        <v>220325.7600000617</v>
      </c>
      <c r="F99" s="834">
        <f t="shared" si="4"/>
        <v>232827.66000006523</v>
      </c>
      <c r="G99" s="832">
        <f t="shared" si="7"/>
        <v>0</v>
      </c>
      <c r="H99" s="833">
        <f t="shared" si="7"/>
        <v>193761.18000005427</v>
      </c>
      <c r="I99" s="834">
        <f t="shared" si="5"/>
        <v>193761.18000005427</v>
      </c>
      <c r="J99" s="832">
        <f t="shared" si="8"/>
        <v>12501.900000003501</v>
      </c>
      <c r="K99" s="833">
        <f t="shared" si="9"/>
        <v>414086.940000116</v>
      </c>
      <c r="L99" s="834">
        <f t="shared" si="10"/>
        <v>426588.8400001195</v>
      </c>
    </row>
    <row r="100" spans="2:12" ht="15.75">
      <c r="B100" s="815">
        <v>2040</v>
      </c>
      <c r="C100" s="817"/>
      <c r="D100" s="832">
        <f t="shared" si="6"/>
        <v>6266.610000001755</v>
      </c>
      <c r="E100" s="833">
        <f t="shared" si="6"/>
        <v>220255.29000006168</v>
      </c>
      <c r="F100" s="834">
        <f t="shared" si="4"/>
        <v>226521.90000006344</v>
      </c>
      <c r="G100" s="832">
        <f t="shared" si="7"/>
        <v>0</v>
      </c>
      <c r="H100" s="833">
        <f t="shared" si="7"/>
        <v>193761.18000005427</v>
      </c>
      <c r="I100" s="834">
        <f t="shared" si="5"/>
        <v>193761.18000005427</v>
      </c>
      <c r="J100" s="832">
        <f t="shared" si="8"/>
        <v>6266.610000001755</v>
      </c>
      <c r="K100" s="833">
        <f t="shared" si="9"/>
        <v>414016.4700001159</v>
      </c>
      <c r="L100" s="834">
        <f t="shared" si="10"/>
        <v>420283.08000011765</v>
      </c>
    </row>
    <row r="101" spans="2:12" ht="15.75">
      <c r="B101" s="815">
        <v>2041</v>
      </c>
      <c r="C101" s="817"/>
      <c r="D101" s="832">
        <f t="shared" si="6"/>
        <v>0</v>
      </c>
      <c r="E101" s="833">
        <f t="shared" si="6"/>
        <v>220218.75000006167</v>
      </c>
      <c r="F101" s="834">
        <f t="shared" si="4"/>
        <v>220218.75000006167</v>
      </c>
      <c r="G101" s="832">
        <f t="shared" si="7"/>
        <v>0</v>
      </c>
      <c r="H101" s="833">
        <f t="shared" si="7"/>
        <v>193761.18000005427</v>
      </c>
      <c r="I101" s="834">
        <f t="shared" si="5"/>
        <v>193761.18000005427</v>
      </c>
      <c r="J101" s="832">
        <f t="shared" si="8"/>
        <v>0</v>
      </c>
      <c r="K101" s="833">
        <f t="shared" si="9"/>
        <v>413979.93000011594</v>
      </c>
      <c r="L101" s="834">
        <f t="shared" si="10"/>
        <v>413979.93000011594</v>
      </c>
    </row>
    <row r="102" spans="2:12" ht="15.75">
      <c r="B102" s="815">
        <v>2042</v>
      </c>
      <c r="C102" s="817"/>
      <c r="D102" s="832">
        <f t="shared" si="6"/>
        <v>0</v>
      </c>
      <c r="E102" s="833">
        <f t="shared" si="6"/>
        <v>220218.75000006167</v>
      </c>
      <c r="F102" s="834">
        <f t="shared" si="4"/>
        <v>220218.75000006167</v>
      </c>
      <c r="G102" s="832">
        <f t="shared" si="7"/>
        <v>2643799.5000007404</v>
      </c>
      <c r="H102" s="833">
        <f t="shared" si="7"/>
        <v>103209.8400000289</v>
      </c>
      <c r="I102" s="834">
        <f t="shared" si="5"/>
        <v>2747009.340000769</v>
      </c>
      <c r="J102" s="832">
        <f t="shared" si="8"/>
        <v>2643799.5000007404</v>
      </c>
      <c r="K102" s="833">
        <f t="shared" si="9"/>
        <v>323428.59000009054</v>
      </c>
      <c r="L102" s="834">
        <f t="shared" si="10"/>
        <v>2967228.090000831</v>
      </c>
    </row>
    <row r="103" spans="2:12" ht="15.75">
      <c r="B103" s="815">
        <v>2043</v>
      </c>
      <c r="C103" s="817"/>
      <c r="D103" s="832">
        <f t="shared" si="6"/>
        <v>0</v>
      </c>
      <c r="E103" s="833">
        <f t="shared" si="6"/>
        <v>220218.75000006167</v>
      </c>
      <c r="F103" s="834">
        <f t="shared" si="4"/>
        <v>220218.75000006167</v>
      </c>
      <c r="G103" s="832">
        <f t="shared" si="7"/>
        <v>0</v>
      </c>
      <c r="H103" s="833">
        <f t="shared" si="7"/>
        <v>12661.110000003546</v>
      </c>
      <c r="I103" s="834">
        <f t="shared" si="5"/>
        <v>12661.110000003546</v>
      </c>
      <c r="J103" s="832">
        <f t="shared" si="8"/>
        <v>0</v>
      </c>
      <c r="K103" s="833">
        <f t="shared" si="9"/>
        <v>232879.8600000652</v>
      </c>
      <c r="L103" s="834">
        <f t="shared" si="10"/>
        <v>232879.8600000652</v>
      </c>
    </row>
    <row r="104" spans="2:12" ht="15.75">
      <c r="B104" s="815">
        <v>2044</v>
      </c>
      <c r="C104" s="817"/>
      <c r="D104" s="832">
        <f t="shared" si="6"/>
        <v>0</v>
      </c>
      <c r="E104" s="833">
        <f t="shared" si="6"/>
        <v>220218.75000006167</v>
      </c>
      <c r="F104" s="834">
        <f t="shared" si="4"/>
        <v>220218.75000006167</v>
      </c>
      <c r="G104" s="832">
        <f t="shared" si="7"/>
        <v>0</v>
      </c>
      <c r="H104" s="833">
        <f t="shared" si="7"/>
        <v>12661.110000003546</v>
      </c>
      <c r="I104" s="834">
        <f t="shared" si="5"/>
        <v>12661.110000003546</v>
      </c>
      <c r="J104" s="832">
        <f t="shared" si="8"/>
        <v>0</v>
      </c>
      <c r="K104" s="833">
        <f t="shared" si="9"/>
        <v>232879.8600000652</v>
      </c>
      <c r="L104" s="834">
        <f t="shared" si="10"/>
        <v>232879.8600000652</v>
      </c>
    </row>
    <row r="105" spans="2:12" ht="15.75">
      <c r="B105" s="815">
        <v>2045</v>
      </c>
      <c r="C105" s="817"/>
      <c r="D105" s="832">
        <f t="shared" si="6"/>
        <v>0</v>
      </c>
      <c r="E105" s="833">
        <f t="shared" si="6"/>
        <v>220218.75000006167</v>
      </c>
      <c r="F105" s="834">
        <f t="shared" si="4"/>
        <v>220218.75000006167</v>
      </c>
      <c r="G105" s="832">
        <f t="shared" si="7"/>
        <v>0</v>
      </c>
      <c r="H105" s="833">
        <f t="shared" si="7"/>
        <v>12661.110000003546</v>
      </c>
      <c r="I105" s="834">
        <f t="shared" si="5"/>
        <v>12661.110000003546</v>
      </c>
      <c r="J105" s="832">
        <f t="shared" si="8"/>
        <v>0</v>
      </c>
      <c r="K105" s="833">
        <f t="shared" si="9"/>
        <v>232879.8600000652</v>
      </c>
      <c r="L105" s="834">
        <f t="shared" si="10"/>
        <v>232879.8600000652</v>
      </c>
    </row>
    <row r="106" spans="2:12" ht="15.75">
      <c r="B106" s="815">
        <v>2046</v>
      </c>
      <c r="C106" s="817"/>
      <c r="D106" s="832">
        <f t="shared" si="6"/>
        <v>0</v>
      </c>
      <c r="E106" s="833">
        <f t="shared" si="6"/>
        <v>220218.75000006167</v>
      </c>
      <c r="F106" s="834">
        <f t="shared" si="4"/>
        <v>220218.75000006167</v>
      </c>
      <c r="G106" s="832">
        <f t="shared" si="7"/>
        <v>240824.70000006745</v>
      </c>
      <c r="H106" s="833">
        <f t="shared" si="7"/>
        <v>12661.110000003546</v>
      </c>
      <c r="I106" s="834">
        <f t="shared" si="5"/>
        <v>253485.81000007098</v>
      </c>
      <c r="J106" s="832">
        <f t="shared" si="8"/>
        <v>240824.70000006745</v>
      </c>
      <c r="K106" s="833">
        <f t="shared" si="9"/>
        <v>232879.8600000652</v>
      </c>
      <c r="L106" s="834">
        <f t="shared" si="10"/>
        <v>473704.56000013265</v>
      </c>
    </row>
    <row r="107" spans="2:12" ht="15.75">
      <c r="B107" s="815">
        <v>2047</v>
      </c>
      <c r="C107" s="817"/>
      <c r="D107" s="832">
        <f t="shared" si="6"/>
        <v>0</v>
      </c>
      <c r="E107" s="833">
        <f t="shared" si="6"/>
        <v>220218.75000006167</v>
      </c>
      <c r="F107" s="834">
        <f t="shared" si="4"/>
        <v>220218.75000006167</v>
      </c>
      <c r="G107" s="832">
        <f t="shared" si="7"/>
        <v>0</v>
      </c>
      <c r="H107" s="833">
        <f t="shared" si="7"/>
        <v>0</v>
      </c>
      <c r="I107" s="834">
        <f t="shared" si="5"/>
        <v>0</v>
      </c>
      <c r="J107" s="832">
        <f t="shared" si="8"/>
        <v>0</v>
      </c>
      <c r="K107" s="833">
        <f t="shared" si="9"/>
        <v>220218.75000006167</v>
      </c>
      <c r="L107" s="834">
        <f t="shared" si="10"/>
        <v>220218.75000006167</v>
      </c>
    </row>
    <row r="108" spans="2:12" ht="15.75">
      <c r="B108" s="815">
        <v>2048</v>
      </c>
      <c r="C108" s="817"/>
      <c r="D108" s="832">
        <f t="shared" si="6"/>
        <v>0</v>
      </c>
      <c r="E108" s="833">
        <f t="shared" si="6"/>
        <v>220218.75000006167</v>
      </c>
      <c r="F108" s="834">
        <f t="shared" si="4"/>
        <v>220218.75000006167</v>
      </c>
      <c r="G108" s="832">
        <f t="shared" si="7"/>
        <v>0</v>
      </c>
      <c r="H108" s="833">
        <f t="shared" si="7"/>
        <v>0</v>
      </c>
      <c r="I108" s="834">
        <f t="shared" si="5"/>
        <v>0</v>
      </c>
      <c r="J108" s="832">
        <f t="shared" si="8"/>
        <v>0</v>
      </c>
      <c r="K108" s="833">
        <f t="shared" si="9"/>
        <v>220218.75000006167</v>
      </c>
      <c r="L108" s="834">
        <f t="shared" si="10"/>
        <v>220218.75000006167</v>
      </c>
    </row>
    <row r="109" spans="2:12" ht="15.75">
      <c r="B109" s="815">
        <v>2049</v>
      </c>
      <c r="C109" s="817"/>
      <c r="D109" s="832">
        <f t="shared" si="6"/>
        <v>0</v>
      </c>
      <c r="E109" s="833">
        <f t="shared" si="6"/>
        <v>220218.75000006167</v>
      </c>
      <c r="F109" s="834">
        <f t="shared" si="4"/>
        <v>220218.75000006167</v>
      </c>
      <c r="G109" s="832">
        <f t="shared" si="7"/>
        <v>0</v>
      </c>
      <c r="H109" s="833">
        <f t="shared" si="7"/>
        <v>0</v>
      </c>
      <c r="I109" s="834">
        <f t="shared" si="5"/>
        <v>0</v>
      </c>
      <c r="J109" s="832">
        <f t="shared" si="8"/>
        <v>0</v>
      </c>
      <c r="K109" s="833">
        <f t="shared" si="9"/>
        <v>220218.75000006167</v>
      </c>
      <c r="L109" s="834">
        <f t="shared" si="10"/>
        <v>220218.75000006167</v>
      </c>
    </row>
    <row r="110" spans="2:12" ht="15.75">
      <c r="B110" s="815">
        <v>2050</v>
      </c>
      <c r="C110" s="817"/>
      <c r="D110" s="832">
        <f t="shared" si="6"/>
        <v>3915000.000001096</v>
      </c>
      <c r="E110" s="833">
        <f t="shared" si="6"/>
        <v>183516.9300000514</v>
      </c>
      <c r="F110" s="834">
        <f t="shared" si="4"/>
        <v>4098516.9300011476</v>
      </c>
      <c r="G110" s="832">
        <f t="shared" si="7"/>
        <v>0</v>
      </c>
      <c r="H110" s="833">
        <f t="shared" si="7"/>
        <v>0</v>
      </c>
      <c r="I110" s="834">
        <f t="shared" si="5"/>
        <v>0</v>
      </c>
      <c r="J110" s="832">
        <f t="shared" si="8"/>
        <v>3915000.000001096</v>
      </c>
      <c r="K110" s="833">
        <f t="shared" si="9"/>
        <v>183516.9300000514</v>
      </c>
      <c r="L110" s="834">
        <f t="shared" si="10"/>
        <v>4098516.9300011476</v>
      </c>
    </row>
    <row r="111" spans="2:12" ht="15">
      <c r="B111" s="818"/>
      <c r="C111" s="822"/>
      <c r="D111" s="823"/>
      <c r="E111" s="824"/>
      <c r="F111" s="825"/>
      <c r="G111" s="823"/>
      <c r="H111" s="824"/>
      <c r="I111" s="825"/>
      <c r="J111" s="823"/>
      <c r="K111" s="826"/>
      <c r="L111" s="825"/>
    </row>
    <row r="113" spans="2:12" ht="15.75">
      <c r="B113" s="830" t="s">
        <v>445</v>
      </c>
      <c r="C113" s="830"/>
      <c r="D113" s="802"/>
      <c r="E113" s="801"/>
      <c r="F113" s="802"/>
      <c r="G113" s="802"/>
      <c r="H113" s="803"/>
      <c r="I113" s="802"/>
      <c r="J113" s="802"/>
      <c r="K113" s="802"/>
      <c r="L113" s="802"/>
    </row>
    <row r="114" spans="2:12" ht="15">
      <c r="B114" s="831" t="s">
        <v>485</v>
      </c>
      <c r="C114" s="831"/>
      <c r="D114" s="802"/>
      <c r="E114" s="801"/>
      <c r="F114" s="802"/>
      <c r="G114" s="802"/>
      <c r="H114" s="803"/>
      <c r="I114" s="802"/>
      <c r="J114" s="802"/>
      <c r="K114" s="802"/>
      <c r="L114" s="802"/>
    </row>
    <row r="115" spans="2:12" ht="15">
      <c r="B115" s="831" t="s">
        <v>446</v>
      </c>
      <c r="C115" s="831"/>
      <c r="D115" s="802"/>
      <c r="E115" s="801"/>
      <c r="F115" s="802"/>
      <c r="G115" s="802"/>
      <c r="H115" s="803"/>
      <c r="I115" s="802"/>
      <c r="J115" s="802"/>
      <c r="K115" s="802"/>
      <c r="L115" s="802"/>
    </row>
    <row r="116" spans="2:12" ht="15">
      <c r="B116" s="831" t="s">
        <v>480</v>
      </c>
      <c r="C116" s="831"/>
      <c r="D116" s="802"/>
      <c r="E116" s="801"/>
      <c r="F116" s="802"/>
      <c r="G116" s="802"/>
      <c r="H116" s="803"/>
      <c r="I116" s="802"/>
      <c r="J116" s="802"/>
      <c r="K116" s="802"/>
      <c r="L116" s="802"/>
    </row>
  </sheetData>
  <sheetProtection/>
  <mergeCells count="8">
    <mergeCell ref="B70:C70"/>
    <mergeCell ref="D12:F12"/>
    <mergeCell ref="G12:I12"/>
    <mergeCell ref="J12:L12"/>
    <mergeCell ref="B13:C13"/>
    <mergeCell ref="D69:F69"/>
    <mergeCell ref="G69:I69"/>
    <mergeCell ref="J69:L69"/>
  </mergeCells>
  <hyperlinks>
    <hyperlink ref="J7" location="nuevos_soles4A" display="Cuadro en nuevos so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ignoredErrors>
    <ignoredError sqref="F72:F1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cp:lastPrinted>2012-10-23T22:56:45Z</cp:lastPrinted>
  <dcterms:created xsi:type="dcterms:W3CDTF">2012-08-14T20:42:27Z</dcterms:created>
  <dcterms:modified xsi:type="dcterms:W3CDTF">2012-10-25T16:54:07Z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