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'DGRGL-C6'!$A$1:$D$201</definedName>
    <definedName name="_xlnm.Print_Area" localSheetId="10">'DGRGL-C7'!$B$5:$N$56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'DGRGL-C7'!$B$67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<sst xmlns="http://schemas.openxmlformats.org/spreadsheetml/2006/main" count="573" uniqueCount="355">
  <si>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</si>
  <si>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</si>
  <si>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</si>
  <si>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</si>
  <si>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</si>
  <si>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</si>
  <si>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</si>
  <si>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</si>
  <si>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</si>
  <si>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</si>
  <si>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</si>
  <si>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</si>
  <si>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</si>
  <si>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</si>
  <si>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</si>
  <si>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</si>
  <si>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</si>
  <si>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</si>
  <si>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</si>
  <si>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</si>
  <si>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</si>
  <si>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</si>
  <si>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</si>
  <si>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</si>
  <si>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</si>
  <si>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</si>
  <si>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</si>
  <si>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</si>
  <si>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</si>
  <si>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</si>
  <si>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</si>
  <si>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</si>
  <si>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</si>
  <si>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</si>
  <si>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</si>
  <si>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</si>
  <si>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</si>
  <si>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</si>
  <si>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</si>
  <si>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</si>
  <si>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</si>
  <si>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</si>
  <si>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</si>
  <si>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</si>
  <si>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</si>
  <si>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</si>
  <si>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</si>
  <si>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</si>
  <si>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</si>
  <si>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</si>
  <si>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</si>
  <si>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</si>
  <si>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</si>
  <si>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</si>
  <si>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</si>
  <si>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</si>
  <si>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</si>
  <si>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</si>
  <si>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</si>
  <si>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</si>
  <si>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</si>
  <si>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</si>
  <si>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</si>
  <si>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</si>
  <si>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</si>
  <si>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</si>
  <si>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</si>
  <si>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</si>
  <si>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</si>
  <si>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</si>
  <si>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</si>
  <si>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</si>
  <si>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</si>
  <si>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</si>
  <si>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</si>
  <si>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</si>
  <si>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</si>
  <si>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</si>
  <si>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</si>
  <si>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</si>
  <si>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</si>
  <si>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</si>
  <si>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</si>
  <si>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</si>
  <si>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</si>
  <si>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</si>
  <si>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</si>
  <si>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</si>
  <si>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</si>
  <si>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</si>
  <si>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</si>
  <si>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</si>
  <si>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</si>
  <si>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</si>
  <si>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</si>
  <si>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</si>
  <si>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</si>
  <si>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</si>
  <si>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</si>
  <si>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</si>
  <si>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</si>
  <si>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</si>
  <si>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</si>
  <si>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</si>
  <si>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</si>
  <si>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</si>
  <si>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</si>
  <si>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</si>
  <si>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</si>
  <si>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</si>
  <si>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</si>
  <si>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</si>
  <si>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</si>
  <si>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</si>
  <si>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</si>
  <si>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</si>
  <si>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</si>
  <si>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</si>
  <si>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</si>
  <si>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</si>
  <si>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</si>
  <si>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</si>
  <si>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</si>
  <si>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</si>
  <si>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</si>
  <si>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</si>
  <si>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</si>
  <si>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</si>
  <si>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</si>
  <si>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</si>
  <si>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</si>
  <si>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</si>
  <si>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</si>
  <si>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</si>
  <si>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</si>
  <si>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</si>
  <si>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</si>
  <si>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</si>
  <si>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</si>
  <si>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</si>
  <si>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</si>
  <si>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</si>
  <si>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</si>
  <si>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</si>
  <si>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</si>
  <si>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</si>
  <si>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</si>
  <si>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</si>
  <si>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</si>
  <si>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</si>
  <si>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</si>
  <si>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</si>
  <si>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</si>
  <si>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</si>
  <si>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</si>
  <si>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</si>
  <si>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</si>
  <si>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</si>
  <si>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</si>
  <si>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</si>
  <si>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</si>
  <si>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</si>
  <si>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</si>
  <si>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</si>
  <si>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</si>
  <si>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</si>
  <si>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</si>
  <si>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</si>
  <si>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</si>
  <si>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</si>
  <si>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</si>
  <si>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</si>
  <si>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</si>
  <si>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</si>
  <si>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</si>
  <si>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</si>
  <si>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</si>
  <si>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</si>
  <si>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</si>
  <si>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</si>
  <si>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</si>
  <si>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</si>
  <si>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</si>
  <si>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</si>
  <si>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</si>
  <si>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</si>
  <si>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</si>
  <si>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</si>
  <si>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</si>
  <si>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</si>
  <si>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</si>
  <si>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</si>
  <si>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</si>
  <si>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</si>
  <si>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</si>
  <si>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</si>
  <si>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</si>
  <si>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</si>
  <si>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</si>
  <si>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Provincial de Sechura</t>
  </si>
  <si>
    <t>Municipalidad Provincial de Islay - Mollendo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</si>
  <si>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</si>
  <si>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</si>
  <si>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</si>
  <si>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</si>
  <si>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</si>
  <si>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</si>
  <si>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</si>
  <si>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</si>
  <si>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</si>
  <si>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</si>
  <si>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</si>
  <si>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</si>
  <si>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</si>
  <si>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</si>
  <si>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</si>
  <si>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</si>
  <si>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</si>
  <si>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</si>
  <si>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</si>
  <si>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</si>
  <si>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</si>
  <si>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</si>
  <si>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</si>
  <si>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</si>
  <si>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</si>
  <si>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</si>
  <si>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</si>
  <si>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</si>
  <si>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</si>
  <si>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</si>
  <si>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</si>
  <si>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Distrital de Irazola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</si>
  <si>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</si>
  <si>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</si>
  <si>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</si>
  <si>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</si>
  <si>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</si>
  <si>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</si>
  <si>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</si>
  <si>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t>Municipalidad Provincial de Viru</t>
  </si>
  <si>
    <t>Municipalidad Distrital de Catac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</si>
  <si>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</si>
  <si>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</si>
  <si>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</si>
  <si>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</si>
  <si>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</si>
  <si>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</si>
  <si>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</si>
  <si>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</si>
  <si>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</si>
  <si>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</si>
  <si>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</si>
  <si>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</si>
  <si>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</si>
  <si>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</si>
  <si>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</si>
  <si>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</si>
  <si>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</si>
  <si>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</si>
  <si>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</si>
  <si>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</si>
  <si>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</si>
  <si>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</si>
  <si>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</si>
  <si>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Alonso de Alvarado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</si>
  <si>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</si>
  <si>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</si>
  <si>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</si>
  <si>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</si>
  <si>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</si>
  <si>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</si>
  <si>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</si>
  <si>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San Pablo de Pillao</t>
  </si>
  <si>
    <t>Municipalidad Distrital de Chirinos</t>
  </si>
  <si>
    <t>Municipalidad Provincial de Huallaga - Saposoa</t>
  </si>
  <si>
    <t>Gobierno Regional del Callao</t>
  </si>
  <si>
    <t>Gobierno Regional de Junín</t>
  </si>
  <si>
    <t>Municipalidad Distrital de Mariano Damaso Beraun</t>
  </si>
  <si>
    <t>Municipalidad Distrital de Daniel Alomia Robles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</si>
  <si>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</si>
  <si>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</si>
  <si>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</si>
  <si>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</si>
  <si>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</si>
  <si>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Distrital de Sondor</t>
  </si>
  <si>
    <t>Municipalidad Provincial de Cajamarca</t>
  </si>
  <si>
    <t>Municipalidad Distrital de Curimana</t>
  </si>
  <si>
    <t>Municipalidad Distrital de Madre de Dios</t>
  </si>
  <si>
    <t>Municipalidad Distrital de Zepita</t>
  </si>
  <si>
    <t>Municipalidad Distrital de La Unión</t>
  </si>
  <si>
    <t>Municipalidad Distrital de Pueblo Nuevo</t>
  </si>
  <si>
    <t>Banco Scotiabank</t>
  </si>
  <si>
    <t>Municipalidad Provincial de San Martin-Tarapoto</t>
  </si>
  <si>
    <t>Municipalidad Distrital de Churubamba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</si>
  <si>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</si>
  <si>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</si>
  <si>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</si>
  <si>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</si>
  <si>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Hermilio Valdizan</t>
  </si>
  <si>
    <t>Municipalidad Distrital de Coronel Gregorio Albarracín Lanchipa</t>
  </si>
  <si>
    <t>Municipalidad Provincial de Morropón - Chulucanas</t>
  </si>
  <si>
    <t>Municipalidad Distrital de Belén</t>
  </si>
  <si>
    <t>Municipalidad Distrital de Chavín de Huantar</t>
  </si>
  <si>
    <t>Municipalidad Provincial de Huarochirí - Matucana</t>
  </si>
  <si>
    <t>Municipalidad Distrital de Bella Unión</t>
  </si>
  <si>
    <t>Municipalidad Distrital de Grocio Prado</t>
  </si>
  <si>
    <t>Municipalidad Distrital de Santa Teresa</t>
  </si>
  <si>
    <t>Municipalidad Distrital de las Piedras</t>
  </si>
  <si>
    <t>Gobierno Regional de Lima Provincias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</si>
  <si>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</si>
  <si>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</si>
  <si>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</si>
  <si>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</si>
  <si>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</si>
  <si>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Pataz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</si>
  <si>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</si>
  <si>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</si>
  <si>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</si>
  <si>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</si>
  <si>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San Jeronimo</t>
  </si>
  <si>
    <t>Municipalidad Distrital de Pacaipampa</t>
  </si>
  <si>
    <t>Municipalidad Provincial de Julcan</t>
  </si>
  <si>
    <t>Municipalidad Distrital de Coporaque</t>
  </si>
  <si>
    <t>Municipalidad Distrital de la Perla</t>
  </si>
  <si>
    <t>Municipalidad Distrital de Livitaca</t>
  </si>
  <si>
    <t>Municipalidad Provincial del Cuzco</t>
  </si>
  <si>
    <t>Municipalidad Provincial del Chupaca</t>
  </si>
  <si>
    <t>Municipalidad Provincial de Contumaza</t>
  </si>
  <si>
    <t>Municipalidad Distrital de Huasahuasi</t>
  </si>
  <si>
    <t>Municipalidad Distrital de San Pedro de Chana</t>
  </si>
  <si>
    <t>Municipalidad Provincial de Yunguyo</t>
  </si>
  <si>
    <t>Municipalidad Provincial de Oyon</t>
  </si>
  <si>
    <t>Municipalidad Distrital de Taraco</t>
  </si>
  <si>
    <t>Municipalidad Distrital de Constitución</t>
  </si>
  <si>
    <t>Municipalidad Distrital de Cachachi</t>
  </si>
  <si>
    <t>Municipalidad Distrital de Pilcomayo</t>
  </si>
  <si>
    <t>Municipalidad Distrital de Sayapullo</t>
  </si>
  <si>
    <t>Municipalidad Distrital de Tinguiña</t>
  </si>
  <si>
    <t>Municipalidad Distrital de Cajacay</t>
  </si>
  <si>
    <t>a/</t>
  </si>
  <si>
    <t>Municipalidad Distrital de Saylla</t>
  </si>
  <si>
    <t>Municipalidad Distrital de Chao</t>
  </si>
  <si>
    <t>AL 30 DE ABRIL DE 2022</t>
  </si>
  <si>
    <t>Al 30 de abril de 2022</t>
  </si>
  <si>
    <t>Municipalidad Distrital de San Francisco de Asis de Yarusyacan</t>
  </si>
  <si>
    <t>Municipalidad Distrital de Ubinas</t>
  </si>
  <si>
    <t>Municipalidad Provincial de Paucartambo</t>
  </si>
  <si>
    <t xml:space="preserve">      con deuda menor a US$ 101 mil, se agrupan en "Otros" e incluye a 29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</si>
  <si>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62 entidades.</t>
    </r>
  </si>
  <si>
    <t xml:space="preserve">          - Tipo de Cambio del 30 de abril de 2022. </t>
  </si>
  <si>
    <t xml:space="preserve"> a/  Servicio proyectado a partir del mes de mayo de 2022.</t>
  </si>
  <si>
    <t>Período: Desde mayo 2022 al 2056</t>
  </si>
  <si>
    <t>SERVICIO ANUAL - POR TIPO DE DEUDA - PERÍODO: DESDE MAYO 2022 AL 2056</t>
  </si>
  <si>
    <t>Abr 2021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</si>
</sst>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92" fontId="2" fillId="33" borderId="0" xfId="0" applyNumberFormat="1" applyFont="1" applyFill="1" applyAlignment="1">
      <alignment/>
    </xf>
    <xf numFmtId="168" fontId="10" fillId="33" borderId="0" xfId="49" applyNumberFormat="1" applyFont="1" applyFill="1" applyBorder="1" applyAlignment="1">
      <alignment horizontal="center"/>
    </xf>
    <xf numFmtId="210" fontId="2" fillId="32" borderId="0" xfId="0" applyNumberFormat="1" applyFont="1" applyFill="1" applyBorder="1" applyAlignment="1">
      <alignment vertical="center" readingOrder="1"/>
    </xf>
    <xf numFmtId="211" fontId="2" fillId="33" borderId="0" xfId="0" applyNumberFormat="1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0.974840553915249</c:v>
                </c:pt>
                <c:pt idx="1">
                  <c:v>0.025159446084750903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BBVA Banco Continental</c:v>
                </c:pt>
                <c:pt idx="6">
                  <c:v>Banco de Comercio</c:v>
                </c:pt>
                <c:pt idx="7">
                  <c:v>Banco Internacional de Reconstrucción y Fomento (BIRF)</c:v>
                </c:pt>
                <c:pt idx="8">
                  <c:v>Banco Pichincha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0.8046074568499204</c:v>
                </c:pt>
                <c:pt idx="1">
                  <c:v>0.10423512106326674</c:v>
                </c:pt>
                <c:pt idx="2">
                  <c:v>0.04082013821808702</c:v>
                </c:pt>
                <c:pt idx="3">
                  <c:v>0.023622568380120036</c:v>
                </c:pt>
                <c:pt idx="4">
                  <c:v>0.01420949070445726</c:v>
                </c:pt>
                <c:pt idx="5">
                  <c:v>0.005501452220259003</c:v>
                </c:pt>
                <c:pt idx="6">
                  <c:v>0.005421313803737814</c:v>
                </c:pt>
                <c:pt idx="7">
                  <c:v>0.001536877704630874</c:v>
                </c:pt>
                <c:pt idx="8">
                  <c:v>4.5581055520908986E-05</c:v>
                </c:pt>
                <c:pt idx="9">
                  <c:v>0.9999999999999999</c:v>
                </c:pt>
              </c:numCache>
            </c:numRef>
          </c:val>
        </c:ser>
        <c:gapWidth val="100"/>
        <c:axId val="55319040"/>
        <c:axId val="28109313"/>
      </c:barChart>
      <c:catAx>
        <c:axId val="55319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09313"/>
        <c:crosses val="autoZero"/>
        <c:auto val="1"/>
        <c:lblOffset val="100"/>
        <c:tickLblSkip val="1"/>
        <c:noMultiLvlLbl val="0"/>
      </c:catAx>
      <c:valAx>
        <c:axId val="2810931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5319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0.6019814143926291</c:v>
                </c:pt>
                <c:pt idx="1">
                  <c:v>0.3945439730207901</c:v>
                </c:pt>
                <c:pt idx="2">
                  <c:v>0.003474612586580905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0.78295470683039</c:v>
                </c:pt>
                <c:pt idx="1">
                  <c:v>0.1662314153332808</c:v>
                </c:pt>
                <c:pt idx="2">
                  <c:v>0.035013422476850055</c:v>
                </c:pt>
                <c:pt idx="3">
                  <c:v>0.015800455359479004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0.9826347767069203</c:v>
                </c:pt>
                <c:pt idx="1">
                  <c:v>0.01736522329307975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0.8046074568503431</c:v>
                </c:pt>
                <c:pt idx="1">
                  <c:v>0.17023309706538584</c:v>
                </c:pt>
                <c:pt idx="2">
                  <c:v>0.025159446084270884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Abr 2021</c:v>
                </c:pt>
              </c:strCache>
            </c:strRef>
          </c:cat>
          <c:val>
            <c:numRef>
              <c:f>Resumen!$H$38:$H$51</c:f>
              <c:numCache>
                <c:ptCount val="14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16.811783650000002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Abr 2021</c:v>
                </c:pt>
              </c:strCache>
            </c:strRef>
          </c:cat>
          <c:val>
            <c:numRef>
              <c:f>Resumen!$I$38:$I$51</c:f>
              <c:numCache>
                <c:ptCount val="14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</c:v>
                </c:pt>
                <c:pt idx="13">
                  <c:v>651.39782612</c:v>
                </c:pt>
              </c:numCache>
            </c:numRef>
          </c:val>
        </c:ser>
        <c:overlap val="-25"/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</c:scaling>
        <c:axPos val="l"/>
        <c:delete val="1"/>
        <c:majorTickMark val="out"/>
        <c:minorTickMark val="none"/>
        <c:tickLblPos val="nextTo"/>
        <c:crossAx val="5165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'DGRGL-C7'!$B$15:$C$52</c:f>
              <c:multiLvlStrCache/>
            </c:multiLvlStrRef>
          </c:cat>
          <c:val>
            <c:numRef>
              <c:f>'DGRGL-C7'!$J$15:$J$49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'DGRGL-C7'!$B$15:$B$49</c:f>
              <c:numCache/>
            </c:numRef>
          </c:cat>
          <c:val>
            <c:numRef>
              <c:f>'DGRGL-C7'!$M$15:$M$49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'DGRGL-C7'!$B$15:$B$49</c:f>
              <c:numCache/>
            </c:numRef>
          </c:cat>
          <c:val>
            <c:numRef>
              <c:f>'DGRGL-C7'!$G$15:$G$49</c:f>
              <c:numCache/>
            </c:numRef>
          </c:val>
          <c:smooth val="0"/>
        </c:ser>
        <c:marker val="1"/>
        <c:axId val="23485748"/>
        <c:axId val="10045141"/>
      </c:lineChart>
      <c:catAx>
        <c:axId val="2348574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45141"/>
        <c:crosses val="autoZero"/>
        <c:auto val="1"/>
        <c:lblOffset val="100"/>
        <c:tickLblSkip val="2"/>
        <c:tickMarkSkip val="2"/>
        <c:noMultiLvlLbl val="0"/>
      </c:catAx>
      <c:valAx>
        <c:axId val="1004514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574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266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343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505" t="s">
        <v>175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505" t="s">
        <v>102</v>
      </c>
      <c r="E16" s="505"/>
      <c r="F16" s="505"/>
      <c r="G16" s="505"/>
      <c r="H16" s="505"/>
      <c r="I16" s="505"/>
      <c r="J16" s="505"/>
      <c r="K16" s="455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5"/>
    </row>
    <row r="18" spans="2:11" ht="19.5" customHeight="1">
      <c r="B18" s="3" t="s">
        <v>22</v>
      </c>
      <c r="C18" s="3" t="s">
        <v>1</v>
      </c>
      <c r="D18" s="505" t="s">
        <v>101</v>
      </c>
      <c r="E18" s="505"/>
      <c r="F18" s="505"/>
      <c r="G18" s="505"/>
      <c r="H18" s="505"/>
      <c r="I18" s="505"/>
      <c r="J18" s="505"/>
      <c r="K18" s="455"/>
    </row>
    <row r="19" spans="2:11" ht="19.5" customHeight="1">
      <c r="B19" s="3" t="s">
        <v>100</v>
      </c>
      <c r="C19" s="3" t="s">
        <v>1</v>
      </c>
      <c r="D19" s="505" t="s">
        <v>353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22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271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30 de abril de 2022</v>
      </c>
      <c r="C9" s="329"/>
      <c r="D9" s="274"/>
      <c r="E9" s="315">
        <f>+Portada!I34</f>
        <v>3.838</v>
      </c>
    </row>
    <row r="10" spans="2:4" ht="7.5" customHeight="1">
      <c r="B10" s="275"/>
      <c r="C10" s="275"/>
      <c r="D10" s="275"/>
    </row>
    <row r="11" spans="2:4" ht="12" customHeight="1">
      <c r="B11" s="578" t="s">
        <v>97</v>
      </c>
      <c r="C11" s="571" t="s">
        <v>53</v>
      </c>
      <c r="D11" s="574" t="s">
        <v>134</v>
      </c>
    </row>
    <row r="12" spans="2:4" ht="12" customHeight="1">
      <c r="B12" s="579"/>
      <c r="C12" s="572"/>
      <c r="D12" s="575"/>
    </row>
    <row r="13" spans="2:5" ht="12" customHeight="1">
      <c r="B13" s="58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SUM(C17:C32)</f>
        <v>402249.76600000006</v>
      </c>
      <c r="D15" s="95">
        <f>SUM(D17:D32)</f>
        <v>1543834.6019000001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229</v>
      </c>
      <c r="C17" s="358">
        <v>64525.17579</v>
      </c>
      <c r="D17" s="358">
        <f aca="true" t="shared" si="0" ref="D17:D32">ROUND(+C17*$E$9,5)</f>
        <v>247647.62468</v>
      </c>
      <c r="E17" s="193"/>
    </row>
    <row r="18" spans="2:5" ht="15.75" customHeight="1">
      <c r="B18" s="396" t="s">
        <v>98</v>
      </c>
      <c r="C18" s="358">
        <v>57100.00564</v>
      </c>
      <c r="D18" s="358">
        <f t="shared" si="0"/>
        <v>219149.82165</v>
      </c>
      <c r="E18" s="193"/>
    </row>
    <row r="19" spans="2:5" ht="15.75" customHeight="1">
      <c r="B19" s="396" t="s">
        <v>276</v>
      </c>
      <c r="C19" s="358">
        <v>54088.115990000006</v>
      </c>
      <c r="D19" s="358">
        <f t="shared" si="0"/>
        <v>207590.18917</v>
      </c>
      <c r="E19" s="193"/>
    </row>
    <row r="20" spans="2:5" ht="15.75" customHeight="1">
      <c r="B20" s="396" t="s">
        <v>253</v>
      </c>
      <c r="C20" s="358">
        <v>53131.369020000006</v>
      </c>
      <c r="D20" s="358">
        <f t="shared" si="0"/>
        <v>203918.1943</v>
      </c>
      <c r="E20" s="193"/>
    </row>
    <row r="21" spans="2:5" ht="15.75" customHeight="1">
      <c r="B21" s="396" t="s">
        <v>230</v>
      </c>
      <c r="C21" s="358">
        <v>33381.66085</v>
      </c>
      <c r="D21" s="358">
        <f t="shared" si="0"/>
        <v>128118.81434</v>
      </c>
      <c r="E21" s="193"/>
    </row>
    <row r="22" spans="2:5" ht="15.75" customHeight="1">
      <c r="B22" s="470" t="s">
        <v>277</v>
      </c>
      <c r="C22" s="358">
        <v>32070.761670000004</v>
      </c>
      <c r="D22" s="358">
        <f t="shared" si="0"/>
        <v>123087.58329</v>
      </c>
      <c r="E22" s="193"/>
    </row>
    <row r="23" spans="2:5" ht="15.75" customHeight="1">
      <c r="B23" s="396" t="s">
        <v>231</v>
      </c>
      <c r="C23" s="358">
        <v>20951.524920000003</v>
      </c>
      <c r="D23" s="358">
        <f t="shared" si="0"/>
        <v>80411.95264</v>
      </c>
      <c r="E23" s="193"/>
    </row>
    <row r="24" spans="2:5" ht="15.75" customHeight="1">
      <c r="B24" s="396" t="s">
        <v>238</v>
      </c>
      <c r="C24" s="358">
        <v>18940.8938</v>
      </c>
      <c r="D24" s="358">
        <f>ROUND(+C24*$E$9,5)</f>
        <v>72695.1504</v>
      </c>
      <c r="E24" s="193"/>
    </row>
    <row r="25" spans="2:5" ht="15.75" customHeight="1">
      <c r="B25" s="396" t="s">
        <v>236</v>
      </c>
      <c r="C25" s="358">
        <v>18255.09062</v>
      </c>
      <c r="D25" s="358">
        <f t="shared" si="0"/>
        <v>70063.0378</v>
      </c>
      <c r="E25" s="193"/>
    </row>
    <row r="26" spans="2:5" ht="15.75" customHeight="1">
      <c r="B26" s="396" t="s">
        <v>186</v>
      </c>
      <c r="C26" s="358">
        <v>15969.51753</v>
      </c>
      <c r="D26" s="358">
        <f t="shared" si="0"/>
        <v>61291.00828</v>
      </c>
      <c r="E26" s="193"/>
    </row>
    <row r="27" spans="2:5" ht="15.75" customHeight="1">
      <c r="B27" s="396" t="s">
        <v>262</v>
      </c>
      <c r="C27" s="358">
        <v>15332.71068</v>
      </c>
      <c r="D27" s="358">
        <f t="shared" si="0"/>
        <v>58846.94359</v>
      </c>
      <c r="E27" s="193"/>
    </row>
    <row r="28" spans="2:5" ht="15.75" customHeight="1">
      <c r="B28" s="396" t="s">
        <v>255</v>
      </c>
      <c r="C28" s="358">
        <v>7160.69246</v>
      </c>
      <c r="D28" s="358">
        <f>ROUND(+C28*$E$9,5)</f>
        <v>27482.73766</v>
      </c>
      <c r="E28" s="193"/>
    </row>
    <row r="29" spans="2:5" ht="15.75" customHeight="1">
      <c r="B29" s="396" t="s">
        <v>254</v>
      </c>
      <c r="C29" s="358">
        <v>7005.47431</v>
      </c>
      <c r="D29" s="358">
        <f>ROUND(+C29*$E$9,5)</f>
        <v>26887.0104</v>
      </c>
      <c r="E29" s="193"/>
    </row>
    <row r="30" spans="2:5" ht="15.75" customHeight="1">
      <c r="B30" s="396" t="s">
        <v>123</v>
      </c>
      <c r="C30" s="358">
        <v>2745.65266</v>
      </c>
      <c r="D30" s="358">
        <f>ROUND(+C30*$E$9,5)</f>
        <v>10537.81491</v>
      </c>
      <c r="E30" s="193"/>
    </row>
    <row r="31" spans="2:5" ht="15.75" customHeight="1">
      <c r="B31" s="396" t="s">
        <v>309</v>
      </c>
      <c r="C31" s="358">
        <v>1591.12002</v>
      </c>
      <c r="D31" s="358">
        <f>ROUND(+C31*$E$9,5)</f>
        <v>6106.71864</v>
      </c>
      <c r="E31" s="193"/>
    </row>
    <row r="32" spans="2:5" ht="15.75" customHeight="1">
      <c r="B32" s="396" t="s">
        <v>222</v>
      </c>
      <c r="C32" s="358">
        <v>4E-05</v>
      </c>
      <c r="D32" s="358">
        <f t="shared" si="0"/>
        <v>0.00015</v>
      </c>
      <c r="E32" s="193"/>
    </row>
    <row r="33" spans="2:5" ht="12" customHeight="1">
      <c r="B33" s="471"/>
      <c r="C33" s="359"/>
      <c r="D33" s="359"/>
      <c r="E33" s="193"/>
    </row>
    <row r="34" spans="2:5" ht="20.25" customHeight="1">
      <c r="B34" s="472" t="s">
        <v>113</v>
      </c>
      <c r="C34" s="95">
        <f>SUM(C36:C136)</f>
        <v>252034.46517</v>
      </c>
      <c r="D34" s="95">
        <f>SUM(D36:D136)</f>
        <v>967308.2773500006</v>
      </c>
      <c r="E34" s="496"/>
    </row>
    <row r="35" spans="2:5" ht="7.5" customHeight="1">
      <c r="B35" s="473"/>
      <c r="C35" s="95"/>
      <c r="D35" s="95"/>
      <c r="E35" s="496"/>
    </row>
    <row r="36" spans="2:5" ht="15.75" customHeight="1">
      <c r="B36" s="470" t="s">
        <v>171</v>
      </c>
      <c r="C36" s="358">
        <v>113739.10184999999</v>
      </c>
      <c r="D36" s="358">
        <f aca="true" t="shared" si="1" ref="D36:D67">ROUND(+C36*$E$9,5)</f>
        <v>436530.6729</v>
      </c>
      <c r="E36" s="496"/>
    </row>
    <row r="37" spans="2:5" ht="15.75" customHeight="1">
      <c r="B37" s="470" t="s">
        <v>211</v>
      </c>
      <c r="C37" s="358">
        <v>14241.0903</v>
      </c>
      <c r="D37" s="358">
        <f t="shared" si="1"/>
        <v>54657.30457</v>
      </c>
      <c r="E37" s="496"/>
    </row>
    <row r="38" spans="2:5" ht="15.75" customHeight="1">
      <c r="B38" s="470" t="s">
        <v>221</v>
      </c>
      <c r="C38" s="358">
        <v>6560.7654299999995</v>
      </c>
      <c r="D38" s="358">
        <f t="shared" si="1"/>
        <v>25180.21772</v>
      </c>
      <c r="E38" s="496"/>
    </row>
    <row r="39" spans="2:5" ht="15.75" customHeight="1">
      <c r="B39" s="470" t="s">
        <v>283</v>
      </c>
      <c r="C39" s="358">
        <v>5796.36097</v>
      </c>
      <c r="D39" s="358">
        <f t="shared" si="1"/>
        <v>22246.4334</v>
      </c>
      <c r="E39" s="496"/>
    </row>
    <row r="40" spans="2:5" ht="15.75" customHeight="1">
      <c r="B40" s="470" t="s">
        <v>286</v>
      </c>
      <c r="C40" s="358">
        <v>5096.3008899999995</v>
      </c>
      <c r="D40" s="358">
        <f t="shared" si="1"/>
        <v>19559.60282</v>
      </c>
      <c r="E40" s="496"/>
    </row>
    <row r="41" spans="2:5" ht="15.75" customHeight="1">
      <c r="B41" s="470" t="s">
        <v>201</v>
      </c>
      <c r="C41" s="358">
        <v>4593.6848</v>
      </c>
      <c r="D41" s="358">
        <f t="shared" si="1"/>
        <v>17630.56226</v>
      </c>
      <c r="E41" s="496"/>
    </row>
    <row r="42" spans="2:5" ht="15.75" customHeight="1">
      <c r="B42" s="470" t="s">
        <v>187</v>
      </c>
      <c r="C42" s="358">
        <v>4584.62627</v>
      </c>
      <c r="D42" s="358">
        <f t="shared" si="1"/>
        <v>17595.79562</v>
      </c>
      <c r="E42" s="496"/>
    </row>
    <row r="43" spans="2:5" ht="15.75" customHeight="1">
      <c r="B43" s="470" t="s">
        <v>199</v>
      </c>
      <c r="C43" s="358">
        <v>4462.411730000001</v>
      </c>
      <c r="D43" s="358">
        <f t="shared" si="1"/>
        <v>17126.73622</v>
      </c>
      <c r="E43" s="496"/>
    </row>
    <row r="44" spans="2:5" ht="15.75" customHeight="1">
      <c r="B44" s="470" t="s">
        <v>306</v>
      </c>
      <c r="C44" s="358">
        <v>4236.344639999999</v>
      </c>
      <c r="D44" s="358">
        <f t="shared" si="1"/>
        <v>16259.09073</v>
      </c>
      <c r="E44" s="496"/>
    </row>
    <row r="45" spans="2:5" ht="15.75" customHeight="1">
      <c r="B45" s="470" t="s">
        <v>189</v>
      </c>
      <c r="C45" s="358">
        <v>3696.4286</v>
      </c>
      <c r="D45" s="358">
        <f t="shared" si="1"/>
        <v>14186.89297</v>
      </c>
      <c r="E45" s="496"/>
    </row>
    <row r="46" spans="2:5" ht="15.75" customHeight="1">
      <c r="B46" s="470" t="s">
        <v>191</v>
      </c>
      <c r="C46" s="358">
        <v>3472.63293</v>
      </c>
      <c r="D46" s="358">
        <f t="shared" si="1"/>
        <v>13327.96519</v>
      </c>
      <c r="E46" s="496"/>
    </row>
    <row r="47" spans="2:5" ht="15.75" customHeight="1">
      <c r="B47" s="470" t="s">
        <v>188</v>
      </c>
      <c r="C47" s="358">
        <v>3303.62607</v>
      </c>
      <c r="D47" s="358">
        <f t="shared" si="1"/>
        <v>12679.31686</v>
      </c>
      <c r="E47" s="496"/>
    </row>
    <row r="48" spans="2:5" ht="15.75" customHeight="1">
      <c r="B48" s="470" t="s">
        <v>325</v>
      </c>
      <c r="C48" s="358">
        <v>3216.4481600000004</v>
      </c>
      <c r="D48" s="358">
        <f t="shared" si="1"/>
        <v>12344.72804</v>
      </c>
      <c r="E48" s="496"/>
    </row>
    <row r="49" spans="2:5" ht="15.75" customHeight="1">
      <c r="B49" s="470" t="s">
        <v>310</v>
      </c>
      <c r="C49" s="358">
        <v>2978.1988300000003</v>
      </c>
      <c r="D49" s="358">
        <f t="shared" si="1"/>
        <v>11430.32711</v>
      </c>
      <c r="E49" s="496"/>
    </row>
    <row r="50" spans="2:5" ht="15.75" customHeight="1">
      <c r="B50" s="470" t="s">
        <v>256</v>
      </c>
      <c r="C50" s="358">
        <v>2938.54378</v>
      </c>
      <c r="D50" s="358">
        <f t="shared" si="1"/>
        <v>11278.13103</v>
      </c>
      <c r="E50" s="496"/>
    </row>
    <row r="51" spans="2:5" ht="15.75" customHeight="1">
      <c r="B51" s="470" t="s">
        <v>209</v>
      </c>
      <c r="C51" s="358">
        <v>2848.76151</v>
      </c>
      <c r="D51" s="358">
        <f t="shared" si="1"/>
        <v>10933.54668</v>
      </c>
      <c r="E51" s="496"/>
    </row>
    <row r="52" spans="2:5" ht="15.75" customHeight="1">
      <c r="B52" s="470" t="s">
        <v>192</v>
      </c>
      <c r="C52" s="358">
        <v>2826.23968</v>
      </c>
      <c r="D52" s="358">
        <f t="shared" si="1"/>
        <v>10847.10789</v>
      </c>
      <c r="E52" s="496"/>
    </row>
    <row r="53" spans="2:5" ht="15.75" customHeight="1">
      <c r="B53" s="470" t="s">
        <v>193</v>
      </c>
      <c r="C53" s="358">
        <v>2826.17599</v>
      </c>
      <c r="D53" s="358">
        <f t="shared" si="1"/>
        <v>10846.86345</v>
      </c>
      <c r="E53" s="496"/>
    </row>
    <row r="54" spans="2:5" ht="15.75" customHeight="1">
      <c r="B54" s="470" t="s">
        <v>300</v>
      </c>
      <c r="C54" s="358">
        <v>2795.6055499999998</v>
      </c>
      <c r="D54" s="358">
        <f t="shared" si="1"/>
        <v>10729.5341</v>
      </c>
      <c r="E54" s="496"/>
    </row>
    <row r="55" spans="2:5" ht="15.75" customHeight="1">
      <c r="B55" s="470" t="s">
        <v>291</v>
      </c>
      <c r="C55" s="358">
        <v>2657.47242</v>
      </c>
      <c r="D55" s="358">
        <f t="shared" si="1"/>
        <v>10199.37915</v>
      </c>
      <c r="E55" s="496"/>
    </row>
    <row r="56" spans="2:5" ht="15.75" customHeight="1">
      <c r="B56" s="470" t="s">
        <v>342</v>
      </c>
      <c r="C56" s="358">
        <v>2575.0786000000003</v>
      </c>
      <c r="D56" s="358">
        <f t="shared" si="1"/>
        <v>9883.15167</v>
      </c>
      <c r="E56" s="496"/>
    </row>
    <row r="57" spans="2:5" ht="15.75" customHeight="1">
      <c r="B57" s="470" t="s">
        <v>194</v>
      </c>
      <c r="C57" s="358">
        <v>2142.80082</v>
      </c>
      <c r="D57" s="358">
        <f t="shared" si="1"/>
        <v>8224.06955</v>
      </c>
      <c r="E57" s="496"/>
    </row>
    <row r="58" spans="2:5" ht="15.75" customHeight="1">
      <c r="B58" s="470" t="s">
        <v>183</v>
      </c>
      <c r="C58" s="358">
        <v>1814.14255</v>
      </c>
      <c r="D58" s="358">
        <f t="shared" si="1"/>
        <v>6962.67911</v>
      </c>
      <c r="E58" s="496"/>
    </row>
    <row r="59" spans="2:5" ht="15.75" customHeight="1">
      <c r="B59" s="470" t="s">
        <v>195</v>
      </c>
      <c r="C59" s="358">
        <v>1780.2058100000002</v>
      </c>
      <c r="D59" s="358">
        <f t="shared" si="1"/>
        <v>6832.4299</v>
      </c>
      <c r="E59" s="496"/>
    </row>
    <row r="60" spans="2:5" ht="15.75" customHeight="1">
      <c r="B60" s="470" t="s">
        <v>202</v>
      </c>
      <c r="C60" s="358">
        <v>1758.83189</v>
      </c>
      <c r="D60" s="358">
        <f t="shared" si="1"/>
        <v>6750.39679</v>
      </c>
      <c r="E60" s="496"/>
    </row>
    <row r="61" spans="2:5" ht="15.75" customHeight="1">
      <c r="B61" s="470" t="s">
        <v>330</v>
      </c>
      <c r="C61" s="358">
        <v>1614.13786</v>
      </c>
      <c r="D61" s="358">
        <f t="shared" si="1"/>
        <v>6195.06111</v>
      </c>
      <c r="E61" s="496"/>
    </row>
    <row r="62" spans="2:5" ht="15.75" customHeight="1">
      <c r="B62" s="470" t="s">
        <v>264</v>
      </c>
      <c r="C62" s="358">
        <v>1598.19167</v>
      </c>
      <c r="D62" s="358">
        <f t="shared" si="1"/>
        <v>6133.85963</v>
      </c>
      <c r="E62" s="496"/>
    </row>
    <row r="63" spans="2:5" ht="15.75" customHeight="1">
      <c r="B63" s="470" t="s">
        <v>302</v>
      </c>
      <c r="C63" s="358">
        <v>1586.64504</v>
      </c>
      <c r="D63" s="358">
        <f t="shared" si="1"/>
        <v>6089.54366</v>
      </c>
      <c r="E63" s="496"/>
    </row>
    <row r="64" spans="2:5" ht="15.75" customHeight="1">
      <c r="B64" s="470" t="s">
        <v>263</v>
      </c>
      <c r="C64" s="358">
        <v>1471.48206</v>
      </c>
      <c r="D64" s="358">
        <f t="shared" si="1"/>
        <v>5647.54815</v>
      </c>
      <c r="E64" s="496"/>
    </row>
    <row r="65" spans="2:5" ht="15.75" customHeight="1">
      <c r="B65" s="470" t="s">
        <v>197</v>
      </c>
      <c r="C65" s="358">
        <v>1460.1641399999999</v>
      </c>
      <c r="D65" s="358">
        <f t="shared" si="1"/>
        <v>5604.10997</v>
      </c>
      <c r="E65" s="496"/>
    </row>
    <row r="66" spans="2:5" ht="15.75" customHeight="1">
      <c r="B66" s="470" t="s">
        <v>297</v>
      </c>
      <c r="C66" s="358">
        <v>1442.92524</v>
      </c>
      <c r="D66" s="358">
        <f t="shared" si="1"/>
        <v>5537.94707</v>
      </c>
      <c r="E66" s="496"/>
    </row>
    <row r="67" spans="2:5" ht="15.75" customHeight="1">
      <c r="B67" s="470" t="s">
        <v>312</v>
      </c>
      <c r="C67" s="358">
        <v>1438.87336</v>
      </c>
      <c r="D67" s="358">
        <f t="shared" si="1"/>
        <v>5522.39596</v>
      </c>
      <c r="E67" s="496"/>
    </row>
    <row r="68" spans="2:5" ht="15.75" customHeight="1">
      <c r="B68" s="470" t="s">
        <v>298</v>
      </c>
      <c r="C68" s="358">
        <v>1319.83205</v>
      </c>
      <c r="D68" s="358">
        <f aca="true" t="shared" si="2" ref="D68:D99">ROUND(+C68*$E$9,5)</f>
        <v>5065.51541</v>
      </c>
      <c r="E68" s="496"/>
    </row>
    <row r="69" spans="2:5" ht="15.75" customHeight="1">
      <c r="B69" s="470" t="s">
        <v>190</v>
      </c>
      <c r="C69" s="358">
        <v>1296.16251</v>
      </c>
      <c r="D69" s="358">
        <f t="shared" si="2"/>
        <v>4974.67171</v>
      </c>
      <c r="E69" s="496"/>
    </row>
    <row r="70" spans="2:5" ht="15.75" customHeight="1">
      <c r="B70" s="470" t="s">
        <v>208</v>
      </c>
      <c r="C70" s="358">
        <v>1268.77962</v>
      </c>
      <c r="D70" s="358">
        <f t="shared" si="2"/>
        <v>4869.57618</v>
      </c>
      <c r="E70" s="496"/>
    </row>
    <row r="71" spans="2:5" ht="15.75" customHeight="1">
      <c r="B71" s="470" t="s">
        <v>237</v>
      </c>
      <c r="C71" s="358">
        <v>1257.36319</v>
      </c>
      <c r="D71" s="358">
        <f t="shared" si="2"/>
        <v>4825.75992</v>
      </c>
      <c r="E71" s="496"/>
    </row>
    <row r="72" spans="2:5" ht="15.75" customHeight="1">
      <c r="B72" s="470" t="s">
        <v>314</v>
      </c>
      <c r="C72" s="358">
        <v>1223.74033</v>
      </c>
      <c r="D72" s="358">
        <f t="shared" si="2"/>
        <v>4696.71539</v>
      </c>
      <c r="E72" s="496"/>
    </row>
    <row r="73" spans="2:5" ht="15.75" customHeight="1">
      <c r="B73" s="470" t="s">
        <v>334</v>
      </c>
      <c r="C73" s="358">
        <v>1098.65985</v>
      </c>
      <c r="D73" s="358">
        <f t="shared" si="2"/>
        <v>4216.6565</v>
      </c>
      <c r="E73" s="496"/>
    </row>
    <row r="74" spans="2:5" ht="15.75" customHeight="1">
      <c r="B74" s="470" t="s">
        <v>203</v>
      </c>
      <c r="C74" s="358">
        <v>1089.1897</v>
      </c>
      <c r="D74" s="358">
        <f t="shared" si="2"/>
        <v>4180.31007</v>
      </c>
      <c r="E74" s="496"/>
    </row>
    <row r="75" spans="2:5" ht="15.75" customHeight="1">
      <c r="B75" s="470" t="s">
        <v>204</v>
      </c>
      <c r="C75" s="358">
        <v>1083.7374499999999</v>
      </c>
      <c r="D75" s="358">
        <f t="shared" si="2"/>
        <v>4159.38433</v>
      </c>
      <c r="E75" s="496"/>
    </row>
    <row r="76" spans="2:5" ht="15.75" customHeight="1">
      <c r="B76" s="470" t="s">
        <v>313</v>
      </c>
      <c r="C76" s="358">
        <v>1017.51985</v>
      </c>
      <c r="D76" s="358">
        <f t="shared" si="2"/>
        <v>3905.24118</v>
      </c>
      <c r="E76" s="496"/>
    </row>
    <row r="77" spans="2:5" ht="15.75" customHeight="1">
      <c r="B77" s="470" t="s">
        <v>181</v>
      </c>
      <c r="C77" s="358">
        <v>971.5564300000001</v>
      </c>
      <c r="D77" s="358">
        <f t="shared" si="2"/>
        <v>3728.83358</v>
      </c>
      <c r="E77" s="496"/>
    </row>
    <row r="78" spans="2:5" ht="15.75" customHeight="1">
      <c r="B78" s="470" t="s">
        <v>301</v>
      </c>
      <c r="C78" s="358">
        <v>947.0178199999999</v>
      </c>
      <c r="D78" s="358">
        <f t="shared" si="2"/>
        <v>3634.65439</v>
      </c>
      <c r="E78" s="496"/>
    </row>
    <row r="79" spans="2:5" ht="15.75" customHeight="1">
      <c r="B79" s="470" t="s">
        <v>311</v>
      </c>
      <c r="C79" s="358">
        <v>903.13737</v>
      </c>
      <c r="D79" s="358">
        <f t="shared" si="2"/>
        <v>3466.24123</v>
      </c>
      <c r="E79" s="496"/>
    </row>
    <row r="80" spans="2:5" ht="15.75" customHeight="1">
      <c r="B80" s="470" t="s">
        <v>225</v>
      </c>
      <c r="C80" s="358">
        <v>875.4233399999999</v>
      </c>
      <c r="D80" s="358">
        <f t="shared" si="2"/>
        <v>3359.87478</v>
      </c>
      <c r="E80" s="496"/>
    </row>
    <row r="81" spans="2:5" ht="15.75" customHeight="1">
      <c r="B81" s="470" t="s">
        <v>213</v>
      </c>
      <c r="C81" s="358">
        <v>759.89777</v>
      </c>
      <c r="D81" s="358">
        <f t="shared" si="2"/>
        <v>2916.48764</v>
      </c>
      <c r="E81" s="496"/>
    </row>
    <row r="82" spans="2:5" ht="15.75" customHeight="1">
      <c r="B82" s="470" t="s">
        <v>196</v>
      </c>
      <c r="C82" s="358">
        <v>746.5265899999999</v>
      </c>
      <c r="D82" s="358">
        <f t="shared" si="2"/>
        <v>2865.16905</v>
      </c>
      <c r="E82" s="496"/>
    </row>
    <row r="83" spans="2:5" ht="15.75" customHeight="1">
      <c r="B83" s="470" t="s">
        <v>205</v>
      </c>
      <c r="C83" s="358">
        <v>722.37306</v>
      </c>
      <c r="D83" s="358">
        <f t="shared" si="2"/>
        <v>2772.4678</v>
      </c>
      <c r="E83" s="496"/>
    </row>
    <row r="84" spans="2:5" ht="15.75" customHeight="1">
      <c r="B84" s="470" t="s">
        <v>291</v>
      </c>
      <c r="C84" s="358">
        <v>689.81148</v>
      </c>
      <c r="D84" s="358">
        <f t="shared" si="2"/>
        <v>2647.49646</v>
      </c>
      <c r="E84" s="496"/>
    </row>
    <row r="85" spans="2:5" ht="15.75" customHeight="1">
      <c r="B85" s="470" t="s">
        <v>206</v>
      </c>
      <c r="C85" s="358">
        <v>658.5740999999999</v>
      </c>
      <c r="D85" s="358">
        <f t="shared" si="2"/>
        <v>2527.6074</v>
      </c>
      <c r="E85" s="496"/>
    </row>
    <row r="86" spans="2:5" ht="15.75" customHeight="1">
      <c r="B86" s="470" t="s">
        <v>296</v>
      </c>
      <c r="C86" s="358">
        <v>618.66953</v>
      </c>
      <c r="D86" s="358">
        <f t="shared" si="2"/>
        <v>2374.45366</v>
      </c>
      <c r="E86" s="496"/>
    </row>
    <row r="87" spans="2:5" ht="15.75" customHeight="1">
      <c r="B87" s="470" t="s">
        <v>215</v>
      </c>
      <c r="C87" s="358">
        <v>608.569</v>
      </c>
      <c r="D87" s="358">
        <f t="shared" si="2"/>
        <v>2335.68782</v>
      </c>
      <c r="E87" s="496"/>
    </row>
    <row r="88" spans="2:5" ht="15.75" customHeight="1">
      <c r="B88" s="470" t="s">
        <v>227</v>
      </c>
      <c r="C88" s="358">
        <v>605.28562</v>
      </c>
      <c r="D88" s="358">
        <f t="shared" si="2"/>
        <v>2323.08621</v>
      </c>
      <c r="E88" s="496"/>
    </row>
    <row r="89" spans="2:5" ht="15.75" customHeight="1">
      <c r="B89" s="470" t="s">
        <v>316</v>
      </c>
      <c r="C89" s="358">
        <v>562.7505699999999</v>
      </c>
      <c r="D89" s="358">
        <f t="shared" si="2"/>
        <v>2159.83669</v>
      </c>
      <c r="E89" s="496"/>
    </row>
    <row r="90" spans="2:5" ht="15.75" customHeight="1">
      <c r="B90" s="470" t="s">
        <v>335</v>
      </c>
      <c r="C90" s="358">
        <v>544.41218</v>
      </c>
      <c r="D90" s="358">
        <f t="shared" si="2"/>
        <v>2089.45395</v>
      </c>
      <c r="E90" s="496"/>
    </row>
    <row r="91" spans="2:5" ht="15.75" customHeight="1">
      <c r="B91" s="470" t="s">
        <v>345</v>
      </c>
      <c r="C91" s="358">
        <v>526.3358900000001</v>
      </c>
      <c r="D91" s="358">
        <f t="shared" si="2"/>
        <v>2020.07715</v>
      </c>
      <c r="E91" s="496"/>
    </row>
    <row r="92" spans="2:5" ht="15.75" customHeight="1">
      <c r="B92" s="470" t="s">
        <v>172</v>
      </c>
      <c r="C92" s="358">
        <v>512.04901</v>
      </c>
      <c r="D92" s="358">
        <f t="shared" si="2"/>
        <v>1965.2441</v>
      </c>
      <c r="E92" s="496"/>
    </row>
    <row r="93" spans="2:5" ht="15.75" customHeight="1">
      <c r="B93" s="470" t="s">
        <v>317</v>
      </c>
      <c r="C93" s="358">
        <v>500.79629</v>
      </c>
      <c r="D93" s="358">
        <f t="shared" si="2"/>
        <v>1922.05616</v>
      </c>
      <c r="E93" s="496"/>
    </row>
    <row r="94" spans="2:5" ht="15.75" customHeight="1">
      <c r="B94" s="470" t="s">
        <v>198</v>
      </c>
      <c r="C94" s="358">
        <v>500.59929999999997</v>
      </c>
      <c r="D94" s="358">
        <f t="shared" si="2"/>
        <v>1921.30011</v>
      </c>
      <c r="E94" s="496"/>
    </row>
    <row r="95" spans="2:5" ht="15.75" customHeight="1">
      <c r="B95" s="470" t="s">
        <v>226</v>
      </c>
      <c r="C95" s="358">
        <v>473.67611999999997</v>
      </c>
      <c r="D95" s="358">
        <f t="shared" si="2"/>
        <v>1817.96895</v>
      </c>
      <c r="E95" s="496"/>
    </row>
    <row r="96" spans="2:5" ht="15.75" customHeight="1">
      <c r="B96" s="470" t="s">
        <v>339</v>
      </c>
      <c r="C96" s="358">
        <v>463.20269</v>
      </c>
      <c r="D96" s="358">
        <f t="shared" si="2"/>
        <v>1777.77192</v>
      </c>
      <c r="E96" s="496"/>
    </row>
    <row r="97" spans="2:5" ht="15.75" customHeight="1">
      <c r="B97" s="470" t="s">
        <v>217</v>
      </c>
      <c r="C97" s="358">
        <v>461.53467</v>
      </c>
      <c r="D97" s="358">
        <f t="shared" si="2"/>
        <v>1771.37006</v>
      </c>
      <c r="E97" s="496"/>
    </row>
    <row r="98" spans="2:5" ht="15.75" customHeight="1">
      <c r="B98" s="470" t="s">
        <v>182</v>
      </c>
      <c r="C98" s="358">
        <v>426.86992</v>
      </c>
      <c r="D98" s="358">
        <f t="shared" si="2"/>
        <v>1638.32675</v>
      </c>
      <c r="E98" s="496"/>
    </row>
    <row r="99" spans="2:5" ht="15.75" customHeight="1">
      <c r="B99" s="470" t="s">
        <v>228</v>
      </c>
      <c r="C99" s="358">
        <v>408.14943</v>
      </c>
      <c r="D99" s="358">
        <f t="shared" si="2"/>
        <v>1566.47751</v>
      </c>
      <c r="E99" s="496"/>
    </row>
    <row r="100" spans="2:5" ht="15.75" customHeight="1">
      <c r="B100" s="470" t="s">
        <v>214</v>
      </c>
      <c r="C100" s="358">
        <v>375.93338</v>
      </c>
      <c r="D100" s="358">
        <f aca="true" t="shared" si="3" ref="D100:D131">ROUND(+C100*$E$9,5)</f>
        <v>1442.83231</v>
      </c>
      <c r="E100" s="496"/>
    </row>
    <row r="101" spans="2:5" ht="15.75" customHeight="1">
      <c r="B101" s="470" t="s">
        <v>240</v>
      </c>
      <c r="C101" s="358">
        <v>366.05765</v>
      </c>
      <c r="D101" s="358">
        <f t="shared" si="3"/>
        <v>1404.92926</v>
      </c>
      <c r="E101" s="496"/>
    </row>
    <row r="102" spans="2:5" ht="15.75" customHeight="1">
      <c r="B102" s="470" t="s">
        <v>216</v>
      </c>
      <c r="C102" s="358">
        <v>358.76579</v>
      </c>
      <c r="D102" s="358">
        <f t="shared" si="3"/>
        <v>1376.9431</v>
      </c>
      <c r="E102" s="496"/>
    </row>
    <row r="103" spans="2:5" ht="15.75" customHeight="1">
      <c r="B103" s="470" t="s">
        <v>315</v>
      </c>
      <c r="C103" s="358">
        <v>348.47845</v>
      </c>
      <c r="D103" s="358">
        <f t="shared" si="3"/>
        <v>1337.46029</v>
      </c>
      <c r="E103" s="496"/>
    </row>
    <row r="104" spans="2:7" s="180" customFormat="1" ht="15.75" customHeight="1">
      <c r="B104" s="470" t="s">
        <v>207</v>
      </c>
      <c r="C104" s="358">
        <v>339.79393</v>
      </c>
      <c r="D104" s="358">
        <f t="shared" si="3"/>
        <v>1304.1291</v>
      </c>
      <c r="E104" s="496"/>
      <c r="F104" s="75"/>
      <c r="G104" s="75"/>
    </row>
    <row r="105" spans="2:7" s="180" customFormat="1" ht="15.75" customHeight="1">
      <c r="B105" s="470" t="s">
        <v>290</v>
      </c>
      <c r="C105" s="358">
        <v>334.62745</v>
      </c>
      <c r="D105" s="358">
        <f t="shared" si="3"/>
        <v>1284.30015</v>
      </c>
      <c r="E105" s="496"/>
      <c r="F105" s="75"/>
      <c r="G105" s="75"/>
    </row>
    <row r="106" spans="2:7" s="180" customFormat="1" ht="15.75" customHeight="1">
      <c r="B106" s="470" t="s">
        <v>218</v>
      </c>
      <c r="C106" s="358">
        <v>319.37172</v>
      </c>
      <c r="D106" s="358">
        <f t="shared" si="3"/>
        <v>1225.74866</v>
      </c>
      <c r="E106" s="496"/>
      <c r="F106" s="75"/>
      <c r="G106" s="75"/>
    </row>
    <row r="107" spans="2:7" s="180" customFormat="1" ht="15.75" customHeight="1">
      <c r="B107" s="470" t="s">
        <v>224</v>
      </c>
      <c r="C107" s="358">
        <v>312.92311</v>
      </c>
      <c r="D107" s="358">
        <f t="shared" si="3"/>
        <v>1200.9989</v>
      </c>
      <c r="E107" s="496"/>
      <c r="F107" s="75"/>
      <c r="G107" s="75"/>
    </row>
    <row r="108" spans="2:7" s="180" customFormat="1" ht="15.75" customHeight="1">
      <c r="B108" s="470" t="s">
        <v>219</v>
      </c>
      <c r="C108" s="358">
        <v>284.97078000000005</v>
      </c>
      <c r="D108" s="358">
        <f t="shared" si="3"/>
        <v>1093.71785</v>
      </c>
      <c r="E108" s="496"/>
      <c r="F108" s="75"/>
      <c r="G108" s="75"/>
    </row>
    <row r="109" spans="2:7" s="180" customFormat="1" ht="15.75" customHeight="1">
      <c r="B109" s="470" t="s">
        <v>180</v>
      </c>
      <c r="C109" s="358">
        <v>273.73294</v>
      </c>
      <c r="D109" s="358">
        <f t="shared" si="3"/>
        <v>1050.58702</v>
      </c>
      <c r="E109" s="496"/>
      <c r="F109" s="75"/>
      <c r="G109" s="75"/>
    </row>
    <row r="110" spans="2:7" s="180" customFormat="1" ht="15.75" customHeight="1">
      <c r="B110" s="470" t="s">
        <v>346</v>
      </c>
      <c r="C110" s="358">
        <v>268.73465999999996</v>
      </c>
      <c r="D110" s="358">
        <f t="shared" si="3"/>
        <v>1031.40363</v>
      </c>
      <c r="E110" s="496"/>
      <c r="F110" s="75"/>
      <c r="G110" s="75"/>
    </row>
    <row r="111" spans="2:7" s="180" customFormat="1" ht="15.75" customHeight="1">
      <c r="B111" s="470" t="s">
        <v>304</v>
      </c>
      <c r="C111" s="358">
        <v>239.11682000000002</v>
      </c>
      <c r="D111" s="358">
        <f t="shared" si="3"/>
        <v>917.73036</v>
      </c>
      <c r="E111" s="496"/>
      <c r="F111" s="75"/>
      <c r="G111" s="75"/>
    </row>
    <row r="112" spans="2:7" s="180" customFormat="1" ht="15.75" customHeight="1">
      <c r="B112" s="470" t="s">
        <v>305</v>
      </c>
      <c r="C112" s="358">
        <v>231.17435</v>
      </c>
      <c r="D112" s="358">
        <f t="shared" si="3"/>
        <v>887.24716</v>
      </c>
      <c r="E112" s="496"/>
      <c r="F112" s="75"/>
      <c r="G112" s="75"/>
    </row>
    <row r="113" spans="2:7" s="180" customFormat="1" ht="15.75" customHeight="1">
      <c r="B113" s="470" t="s">
        <v>288</v>
      </c>
      <c r="C113" s="358">
        <v>223.52082000000001</v>
      </c>
      <c r="D113" s="358">
        <f t="shared" si="3"/>
        <v>857.87291</v>
      </c>
      <c r="E113" s="496"/>
      <c r="F113" s="75"/>
      <c r="G113" s="75"/>
    </row>
    <row r="114" spans="2:7" s="180" customFormat="1" ht="15.75" customHeight="1">
      <c r="B114" s="470" t="s">
        <v>287</v>
      </c>
      <c r="C114" s="358">
        <v>222.75323999999998</v>
      </c>
      <c r="D114" s="358">
        <f t="shared" si="3"/>
        <v>854.92694</v>
      </c>
      <c r="E114" s="496"/>
      <c r="F114" s="75"/>
      <c r="G114" s="75"/>
    </row>
    <row r="115" spans="2:7" s="180" customFormat="1" ht="15.75" customHeight="1">
      <c r="B115" s="470" t="s">
        <v>239</v>
      </c>
      <c r="C115" s="358">
        <v>218.6662</v>
      </c>
      <c r="D115" s="358">
        <f t="shared" si="3"/>
        <v>839.24088</v>
      </c>
      <c r="E115" s="496"/>
      <c r="F115" s="75"/>
      <c r="G115" s="75"/>
    </row>
    <row r="116" spans="2:7" s="180" customFormat="1" ht="15.75" customHeight="1">
      <c r="B116" s="470" t="s">
        <v>289</v>
      </c>
      <c r="C116" s="358">
        <v>213.97636</v>
      </c>
      <c r="D116" s="358">
        <f t="shared" si="3"/>
        <v>821.24127</v>
      </c>
      <c r="E116" s="496"/>
      <c r="F116" s="75"/>
      <c r="G116" s="75"/>
    </row>
    <row r="117" spans="2:7" s="180" customFormat="1" ht="15.75" customHeight="1">
      <c r="B117" s="470" t="s">
        <v>172</v>
      </c>
      <c r="C117" s="358">
        <v>212.20237</v>
      </c>
      <c r="D117" s="358">
        <f t="shared" si="3"/>
        <v>814.4327</v>
      </c>
      <c r="E117" s="496"/>
      <c r="F117" s="75"/>
      <c r="G117" s="75"/>
    </row>
    <row r="118" spans="2:7" s="180" customFormat="1" ht="15.75" customHeight="1">
      <c r="B118" s="470" t="s">
        <v>303</v>
      </c>
      <c r="C118" s="358">
        <v>212.15978</v>
      </c>
      <c r="D118" s="358">
        <f t="shared" si="3"/>
        <v>814.26924</v>
      </c>
      <c r="E118" s="496"/>
      <c r="F118" s="75"/>
      <c r="G118" s="75"/>
    </row>
    <row r="119" spans="2:7" s="180" customFormat="1" ht="15.75" customHeight="1">
      <c r="B119" s="470" t="s">
        <v>341</v>
      </c>
      <c r="C119" s="358">
        <v>207.12945000000002</v>
      </c>
      <c r="D119" s="358">
        <f t="shared" si="3"/>
        <v>794.96283</v>
      </c>
      <c r="E119" s="496"/>
      <c r="F119" s="75"/>
      <c r="G119" s="75"/>
    </row>
    <row r="120" spans="2:7" s="180" customFormat="1" ht="15.75" customHeight="1">
      <c r="B120" s="470" t="s">
        <v>318</v>
      </c>
      <c r="C120" s="358">
        <v>192.19082</v>
      </c>
      <c r="D120" s="358">
        <f t="shared" si="3"/>
        <v>737.62837</v>
      </c>
      <c r="E120" s="496"/>
      <c r="F120" s="75"/>
      <c r="G120" s="75"/>
    </row>
    <row r="121" spans="2:7" s="180" customFormat="1" ht="15.75" customHeight="1">
      <c r="B121" s="470" t="s">
        <v>274</v>
      </c>
      <c r="C121" s="358">
        <v>183.11862</v>
      </c>
      <c r="D121" s="358">
        <f t="shared" si="3"/>
        <v>702.80926</v>
      </c>
      <c r="E121" s="496"/>
      <c r="F121" s="75"/>
      <c r="G121" s="75"/>
    </row>
    <row r="122" spans="2:7" s="180" customFormat="1" ht="15.75" customHeight="1">
      <c r="B122" s="470" t="s">
        <v>241</v>
      </c>
      <c r="C122" s="358">
        <v>175.76876000000001</v>
      </c>
      <c r="D122" s="358">
        <f t="shared" si="3"/>
        <v>674.6005</v>
      </c>
      <c r="E122" s="496"/>
      <c r="F122" s="75"/>
      <c r="G122" s="75"/>
    </row>
    <row r="123" spans="2:7" s="180" customFormat="1" ht="15.75" customHeight="1">
      <c r="B123" s="470" t="s">
        <v>210</v>
      </c>
      <c r="C123" s="358">
        <v>168.49609</v>
      </c>
      <c r="D123" s="358">
        <f t="shared" si="3"/>
        <v>646.68799</v>
      </c>
      <c r="E123" s="496"/>
      <c r="F123" s="75"/>
      <c r="G123" s="75"/>
    </row>
    <row r="124" spans="2:7" s="180" customFormat="1" ht="15.75" customHeight="1">
      <c r="B124" s="470" t="s">
        <v>285</v>
      </c>
      <c r="C124" s="358">
        <v>155.33156</v>
      </c>
      <c r="D124" s="358">
        <f t="shared" si="3"/>
        <v>596.16253</v>
      </c>
      <c r="E124" s="496"/>
      <c r="F124" s="75"/>
      <c r="G124" s="75"/>
    </row>
    <row r="125" spans="2:7" s="180" customFormat="1" ht="15.75" customHeight="1">
      <c r="B125" s="470" t="s">
        <v>202</v>
      </c>
      <c r="C125" s="358">
        <v>152.34851999999998</v>
      </c>
      <c r="D125" s="358">
        <f t="shared" si="3"/>
        <v>584.71362</v>
      </c>
      <c r="E125" s="496"/>
      <c r="F125" s="75"/>
      <c r="G125" s="75"/>
    </row>
    <row r="126" spans="2:7" s="180" customFormat="1" ht="15.75" customHeight="1">
      <c r="B126" s="470" t="s">
        <v>273</v>
      </c>
      <c r="C126" s="358">
        <v>146.38392000000002</v>
      </c>
      <c r="D126" s="358">
        <f t="shared" si="3"/>
        <v>561.82148</v>
      </c>
      <c r="E126" s="496"/>
      <c r="F126" s="75"/>
      <c r="G126" s="75"/>
    </row>
    <row r="127" spans="2:7" s="180" customFormat="1" ht="15.75" customHeight="1">
      <c r="B127" s="470" t="s">
        <v>223</v>
      </c>
      <c r="C127" s="358">
        <v>138.87639000000001</v>
      </c>
      <c r="D127" s="358">
        <f t="shared" si="3"/>
        <v>533.00758</v>
      </c>
      <c r="E127" s="496"/>
      <c r="F127" s="75"/>
      <c r="G127" s="75"/>
    </row>
    <row r="128" spans="2:7" s="180" customFormat="1" ht="15.75" customHeight="1">
      <c r="B128" s="470" t="s">
        <v>299</v>
      </c>
      <c r="C128" s="358">
        <v>126.34661</v>
      </c>
      <c r="D128" s="358">
        <f t="shared" si="3"/>
        <v>484.91829</v>
      </c>
      <c r="E128" s="496"/>
      <c r="F128" s="75"/>
      <c r="G128" s="75"/>
    </row>
    <row r="129" spans="2:7" s="180" customFormat="1" ht="15.75" customHeight="1">
      <c r="B129" s="470" t="s">
        <v>347</v>
      </c>
      <c r="C129" s="358">
        <v>119.99863</v>
      </c>
      <c r="D129" s="358">
        <f t="shared" si="3"/>
        <v>460.55474</v>
      </c>
      <c r="E129" s="496"/>
      <c r="F129" s="75"/>
      <c r="G129" s="75"/>
    </row>
    <row r="130" spans="2:7" s="180" customFormat="1" ht="15.75" customHeight="1">
      <c r="B130" s="470" t="s">
        <v>279</v>
      </c>
      <c r="C130" s="358">
        <v>110.07894</v>
      </c>
      <c r="D130" s="358">
        <f t="shared" si="3"/>
        <v>422.48297</v>
      </c>
      <c r="E130" s="496"/>
      <c r="F130" s="75"/>
      <c r="G130" s="75"/>
    </row>
    <row r="131" spans="2:7" s="180" customFormat="1" ht="15.75" customHeight="1">
      <c r="B131" s="470" t="s">
        <v>278</v>
      </c>
      <c r="C131" s="358">
        <v>109.32377000000001</v>
      </c>
      <c r="D131" s="358">
        <f t="shared" si="3"/>
        <v>419.58463</v>
      </c>
      <c r="E131" s="496"/>
      <c r="F131" s="75"/>
      <c r="G131" s="75"/>
    </row>
    <row r="132" spans="2:7" s="180" customFormat="1" ht="15.75" customHeight="1">
      <c r="B132" s="470" t="s">
        <v>200</v>
      </c>
      <c r="C132" s="358">
        <v>109.30572000000001</v>
      </c>
      <c r="D132" s="358">
        <f>ROUND(+C132*$E$9,5)</f>
        <v>419.51535</v>
      </c>
      <c r="E132" s="496"/>
      <c r="F132" s="75"/>
      <c r="G132" s="75"/>
    </row>
    <row r="133" spans="2:7" s="180" customFormat="1" ht="15.75" customHeight="1">
      <c r="B133" s="470" t="s">
        <v>265</v>
      </c>
      <c r="C133" s="358">
        <v>105.0373</v>
      </c>
      <c r="D133" s="358">
        <f>ROUND(+C133*$E$9,5)</f>
        <v>403.13316</v>
      </c>
      <c r="E133" s="496"/>
      <c r="F133" s="75"/>
      <c r="G133" s="75"/>
    </row>
    <row r="134" spans="2:7" s="180" customFormat="1" ht="15.75" customHeight="1">
      <c r="B134" s="470" t="s">
        <v>232</v>
      </c>
      <c r="C134" s="358">
        <v>103.19472</v>
      </c>
      <c r="D134" s="358">
        <f>ROUND(+C134*$E$9,5)</f>
        <v>396.06134</v>
      </c>
      <c r="E134" s="496"/>
      <c r="F134" s="75"/>
      <c r="G134" s="75"/>
    </row>
    <row r="135" spans="2:7" s="180" customFormat="1" ht="15.75" customHeight="1">
      <c r="B135" s="470" t="s">
        <v>275</v>
      </c>
      <c r="C135" s="358">
        <v>100.56619</v>
      </c>
      <c r="D135" s="358">
        <f>ROUND(+C135*$E$9,5)</f>
        <v>385.97304</v>
      </c>
      <c r="E135" s="496"/>
      <c r="F135" s="75"/>
      <c r="G135" s="75"/>
    </row>
    <row r="136" spans="2:6" s="180" customFormat="1" ht="15.75" customHeight="1">
      <c r="B136" s="470" t="s">
        <v>96</v>
      </c>
      <c r="C136" s="358">
        <v>1577.5071899999996</v>
      </c>
      <c r="D136" s="358">
        <f>ROUND(+C136*$E$9,5)</f>
        <v>6054.4726</v>
      </c>
      <c r="E136" s="496"/>
      <c r="F136" s="75"/>
    </row>
    <row r="137" spans="1:7" s="222" customFormat="1" ht="12" customHeight="1">
      <c r="A137" s="78"/>
      <c r="B137" s="470"/>
      <c r="C137" s="358"/>
      <c r="D137" s="358"/>
      <c r="E137" s="496"/>
      <c r="F137" s="75"/>
      <c r="G137" s="75"/>
    </row>
    <row r="138" spans="1:6" s="222" customFormat="1" ht="15.75" customHeight="1">
      <c r="A138" s="78"/>
      <c r="B138" s="102" t="s">
        <v>258</v>
      </c>
      <c r="C138" s="95">
        <f>SUM(C140:C141)</f>
        <v>2321.76952</v>
      </c>
      <c r="D138" s="95">
        <f>SUM(D140:D141)</f>
        <v>8910.95142</v>
      </c>
      <c r="E138" s="496"/>
      <c r="F138" s="75"/>
    </row>
    <row r="139" spans="1:6" s="222" customFormat="1" ht="7.5" customHeight="1">
      <c r="A139" s="78"/>
      <c r="B139" s="103"/>
      <c r="C139" s="95"/>
      <c r="D139" s="104"/>
      <c r="E139" s="496"/>
      <c r="F139" s="75"/>
    </row>
    <row r="140" spans="1:6" s="222" customFormat="1" ht="15.75" customHeight="1">
      <c r="A140" s="78"/>
      <c r="B140" s="396" t="s">
        <v>319</v>
      </c>
      <c r="C140" s="358">
        <v>1486.71079</v>
      </c>
      <c r="D140" s="360">
        <f>ROUND(+C140*$E$9,5)</f>
        <v>5705.99601</v>
      </c>
      <c r="E140" s="496"/>
      <c r="F140" s="75"/>
    </row>
    <row r="141" spans="1:6" s="222" customFormat="1" ht="15.75" customHeight="1">
      <c r="A141" s="78"/>
      <c r="B141" s="396" t="s">
        <v>257</v>
      </c>
      <c r="C141" s="358">
        <v>835.05873</v>
      </c>
      <c r="D141" s="360">
        <f>ROUND(+C141*$E$9,5)</f>
        <v>3204.95541</v>
      </c>
      <c r="E141" s="496"/>
      <c r="F141" s="75"/>
    </row>
    <row r="142" spans="1:6" s="222" customFormat="1" ht="16.5" customHeight="1">
      <c r="A142" s="78"/>
      <c r="B142" s="81"/>
      <c r="C142" s="359"/>
      <c r="D142" s="361"/>
      <c r="E142" s="496"/>
      <c r="F142" s="75"/>
    </row>
    <row r="143" spans="1:6" s="222" customFormat="1" ht="16.5" customHeight="1">
      <c r="A143" s="78"/>
      <c r="B143" s="563" t="s">
        <v>14</v>
      </c>
      <c r="C143" s="581">
        <f>+C34+C15+C138</f>
        <v>656606.00069</v>
      </c>
      <c r="D143" s="581">
        <f>+D34+D15+D138</f>
        <v>2520053.8306700005</v>
      </c>
      <c r="E143" s="496"/>
      <c r="F143" s="75"/>
    </row>
    <row r="144" spans="1:6" s="219" customFormat="1" ht="16.5" customHeight="1">
      <c r="A144" s="75"/>
      <c r="B144" s="564"/>
      <c r="C144" s="582"/>
      <c r="D144" s="582"/>
      <c r="E144" s="496"/>
      <c r="F144" s="75"/>
    </row>
    <row r="145" spans="1:6" s="219" customFormat="1" ht="7.5" customHeight="1">
      <c r="A145" s="75"/>
      <c r="B145" s="82"/>
      <c r="C145" s="83"/>
      <c r="D145" s="83"/>
      <c r="E145" s="496"/>
      <c r="F145" s="75"/>
    </row>
    <row r="146" spans="1:6" s="219" customFormat="1" ht="15" customHeight="1">
      <c r="A146" s="75"/>
      <c r="B146" s="79" t="s">
        <v>159</v>
      </c>
      <c r="C146" s="495"/>
      <c r="D146" s="192"/>
      <c r="E146" s="496"/>
      <c r="F146" s="75"/>
    </row>
    <row r="147" spans="1:6" s="220" customFormat="1" ht="15">
      <c r="A147" s="76"/>
      <c r="B147" s="79" t="s">
        <v>160</v>
      </c>
      <c r="C147" s="190"/>
      <c r="D147" s="191"/>
      <c r="E147" s="496"/>
      <c r="F147" s="75"/>
    </row>
    <row r="148" spans="1:6" s="219" customFormat="1" ht="15">
      <c r="A148" s="75"/>
      <c r="B148" s="84" t="s">
        <v>161</v>
      </c>
      <c r="C148" s="178"/>
      <c r="D148" s="114"/>
      <c r="E148" s="496"/>
      <c r="F148" s="75"/>
    </row>
    <row r="149" spans="1:6" s="221" customFormat="1" ht="15.75">
      <c r="A149" s="74"/>
      <c r="B149" s="84" t="s">
        <v>162</v>
      </c>
      <c r="C149" s="84"/>
      <c r="D149" s="84"/>
      <c r="E149" s="496"/>
      <c r="F149" s="75"/>
    </row>
    <row r="150" spans="1:6" s="221" customFormat="1" ht="15" customHeight="1">
      <c r="A150" s="74"/>
      <c r="B150" s="567" t="s">
        <v>348</v>
      </c>
      <c r="C150" s="567"/>
      <c r="D150" s="567"/>
      <c r="E150" s="496"/>
      <c r="F150" s="75"/>
    </row>
    <row r="151" spans="1:6" s="221" customFormat="1" ht="15" customHeight="1">
      <c r="A151" s="74"/>
      <c r="B151" s="577" t="s">
        <v>259</v>
      </c>
      <c r="C151" s="577"/>
      <c r="D151" s="577"/>
      <c r="E151" s="496"/>
      <c r="F151" s="75"/>
    </row>
    <row r="152" spans="1:6" s="221" customFormat="1" ht="15" customHeight="1">
      <c r="A152" s="74"/>
      <c r="B152" s="413"/>
      <c r="C152" s="414"/>
      <c r="D152" s="414"/>
      <c r="E152" s="496"/>
      <c r="F152" s="75"/>
    </row>
    <row r="153" spans="1:6" s="221" customFormat="1" ht="15.75">
      <c r="A153" s="74"/>
      <c r="B153" s="413"/>
      <c r="C153" s="415"/>
      <c r="D153" s="415"/>
      <c r="E153" s="496"/>
      <c r="F153" s="75"/>
    </row>
    <row r="154" spans="1:6" s="219" customFormat="1" ht="15" customHeight="1">
      <c r="A154" s="75"/>
      <c r="B154" s="416"/>
      <c r="C154" s="417"/>
      <c r="D154" s="417"/>
      <c r="E154" s="496"/>
      <c r="F154" s="75"/>
    </row>
    <row r="155" spans="1:6" s="219" customFormat="1" ht="15" customHeight="1">
      <c r="A155" s="75"/>
      <c r="B155" s="86" t="s">
        <v>108</v>
      </c>
      <c r="C155" s="93"/>
      <c r="D155" s="93"/>
      <c r="E155" s="496"/>
      <c r="F155" s="75"/>
    </row>
    <row r="156" spans="1:6" s="219" customFormat="1" ht="18">
      <c r="A156" s="75"/>
      <c r="B156" s="138" t="s">
        <v>271</v>
      </c>
      <c r="C156" s="94"/>
      <c r="D156" s="94"/>
      <c r="E156" s="496"/>
      <c r="F156" s="75"/>
    </row>
    <row r="157" spans="1:5" s="219" customFormat="1" ht="15" customHeight="1">
      <c r="A157" s="75"/>
      <c r="B157" s="357" t="s">
        <v>66</v>
      </c>
      <c r="C157" s="94"/>
      <c r="D157" s="94"/>
      <c r="E157" s="193"/>
    </row>
    <row r="158" spans="1:5" s="219" customFormat="1" ht="15.75" customHeight="1">
      <c r="A158" s="75"/>
      <c r="B158" s="357" t="s">
        <v>101</v>
      </c>
      <c r="C158" s="94"/>
      <c r="D158" s="94"/>
      <c r="E158" s="193"/>
    </row>
    <row r="159" spans="1:5" s="219" customFormat="1" ht="15.75" customHeight="1">
      <c r="A159" s="75"/>
      <c r="B159" s="329" t="str">
        <f>+B9</f>
        <v>Al 30 de abril de 2022</v>
      </c>
      <c r="C159" s="329"/>
      <c r="D159" s="93"/>
      <c r="E159" s="193"/>
    </row>
    <row r="160" spans="1:5" s="219" customFormat="1" ht="7.5" customHeight="1">
      <c r="A160" s="75"/>
      <c r="B160" s="259"/>
      <c r="C160" s="270"/>
      <c r="D160" s="270"/>
      <c r="E160" s="193"/>
    </row>
    <row r="161" spans="1:5" s="219" customFormat="1" ht="12" customHeight="1">
      <c r="A161" s="75"/>
      <c r="B161" s="568" t="s">
        <v>99</v>
      </c>
      <c r="C161" s="571" t="s">
        <v>53</v>
      </c>
      <c r="D161" s="574" t="s">
        <v>134</v>
      </c>
      <c r="E161" s="193"/>
    </row>
    <row r="162" spans="1:5" s="219" customFormat="1" ht="12" customHeight="1">
      <c r="A162" s="75"/>
      <c r="B162" s="569"/>
      <c r="C162" s="572"/>
      <c r="D162" s="575"/>
      <c r="E162" s="193"/>
    </row>
    <row r="163" spans="1:5" s="219" customFormat="1" ht="12" customHeight="1">
      <c r="A163" s="75"/>
      <c r="B163" s="570"/>
      <c r="C163" s="573"/>
      <c r="D163" s="576"/>
      <c r="E163" s="193"/>
    </row>
    <row r="164" spans="1:5" s="219" customFormat="1" ht="9.75" customHeight="1">
      <c r="A164" s="75"/>
      <c r="B164" s="260"/>
      <c r="C164" s="272"/>
      <c r="D164" s="273"/>
      <c r="E164" s="193"/>
    </row>
    <row r="165" spans="1:5" s="219" customFormat="1" ht="20.25" customHeight="1">
      <c r="A165" s="75"/>
      <c r="B165" s="100" t="s">
        <v>122</v>
      </c>
      <c r="C165" s="95">
        <v>0</v>
      </c>
      <c r="D165" s="95">
        <v>0</v>
      </c>
      <c r="E165" s="193"/>
    </row>
    <row r="166" spans="1:5" s="219" customFormat="1" ht="7.5" customHeight="1">
      <c r="A166" s="75"/>
      <c r="B166" s="100"/>
      <c r="C166" s="95"/>
      <c r="D166" s="95"/>
      <c r="E166" s="193"/>
    </row>
    <row r="167" spans="1:5" s="219" customFormat="1" ht="12" customHeight="1">
      <c r="A167" s="75"/>
      <c r="B167" s="471"/>
      <c r="C167" s="359"/>
      <c r="D167" s="359"/>
      <c r="E167" s="193"/>
    </row>
    <row r="168" spans="1:5" s="219" customFormat="1" ht="20.25" customHeight="1">
      <c r="A168" s="75"/>
      <c r="B168" s="472" t="s">
        <v>116</v>
      </c>
      <c r="C168" s="95">
        <f>SUM(C170:C191)</f>
        <v>11603.609080000002</v>
      </c>
      <c r="D168" s="95">
        <f>SUM(D170:D191)</f>
        <v>44534.651649999985</v>
      </c>
      <c r="E168" s="193"/>
    </row>
    <row r="169" spans="2:6" ht="7.5" customHeight="1">
      <c r="B169" s="473"/>
      <c r="C169" s="95"/>
      <c r="D169" s="359"/>
      <c r="E169" s="193"/>
      <c r="F169" s="219"/>
    </row>
    <row r="170" spans="2:6" ht="15.75" customHeight="1">
      <c r="B170" s="470" t="s">
        <v>326</v>
      </c>
      <c r="C170" s="358">
        <v>3056.36832</v>
      </c>
      <c r="D170" s="358">
        <f aca="true" t="shared" si="4" ref="D170:D191">ROUND(+C170*$E$9,5)</f>
        <v>11730.34161</v>
      </c>
      <c r="E170" s="193"/>
      <c r="F170" s="219"/>
    </row>
    <row r="171" spans="2:6" ht="15.75" customHeight="1">
      <c r="B171" s="470" t="s">
        <v>173</v>
      </c>
      <c r="C171" s="358">
        <v>2948.10515</v>
      </c>
      <c r="D171" s="358">
        <f t="shared" si="4"/>
        <v>11314.82757</v>
      </c>
      <c r="E171" s="193"/>
      <c r="F171" s="219"/>
    </row>
    <row r="172" spans="2:6" ht="15.75" customHeight="1">
      <c r="B172" s="470" t="s">
        <v>327</v>
      </c>
      <c r="C172" s="358">
        <v>496.03588</v>
      </c>
      <c r="D172" s="358">
        <f t="shared" si="4"/>
        <v>1903.78571</v>
      </c>
      <c r="E172" s="193"/>
      <c r="F172" s="219"/>
    </row>
    <row r="173" spans="2:6" ht="15.75" customHeight="1">
      <c r="B173" s="470" t="s">
        <v>331</v>
      </c>
      <c r="C173" s="358">
        <v>307.32084000000003</v>
      </c>
      <c r="D173" s="358">
        <f t="shared" si="4"/>
        <v>1179.49738</v>
      </c>
      <c r="E173" s="193"/>
      <c r="F173" s="219"/>
    </row>
    <row r="174" spans="2:6" ht="15.75" customHeight="1">
      <c r="B174" s="470" t="s">
        <v>332</v>
      </c>
      <c r="C174" s="358">
        <v>278.85653</v>
      </c>
      <c r="D174" s="358">
        <f t="shared" si="4"/>
        <v>1070.25136</v>
      </c>
      <c r="E174" s="193"/>
      <c r="F174" s="219"/>
    </row>
    <row r="175" spans="2:6" ht="15.75" customHeight="1">
      <c r="B175" s="470" t="s">
        <v>320</v>
      </c>
      <c r="C175" s="358">
        <v>220.1567</v>
      </c>
      <c r="D175" s="358">
        <f t="shared" si="4"/>
        <v>844.96141</v>
      </c>
      <c r="E175" s="193"/>
      <c r="F175" s="219"/>
    </row>
    <row r="176" spans="2:6" ht="15.75" customHeight="1">
      <c r="B176" s="470" t="s">
        <v>321</v>
      </c>
      <c r="C176" s="358">
        <v>219.08851</v>
      </c>
      <c r="D176" s="358">
        <f t="shared" si="4"/>
        <v>840.8617</v>
      </c>
      <c r="E176" s="193"/>
      <c r="F176" s="219"/>
    </row>
    <row r="177" spans="2:6" ht="15.75" customHeight="1">
      <c r="B177" s="470" t="s">
        <v>322</v>
      </c>
      <c r="C177" s="358">
        <v>175.5299</v>
      </c>
      <c r="D177" s="358">
        <f t="shared" si="4"/>
        <v>673.68376</v>
      </c>
      <c r="E177" s="193"/>
      <c r="F177" s="219"/>
    </row>
    <row r="178" spans="2:6" ht="15.75" customHeight="1">
      <c r="B178" s="470" t="s">
        <v>336</v>
      </c>
      <c r="C178" s="358">
        <v>173.34528</v>
      </c>
      <c r="D178" s="358">
        <f t="shared" si="4"/>
        <v>665.29918</v>
      </c>
      <c r="E178" s="193"/>
      <c r="F178" s="219"/>
    </row>
    <row r="179" spans="2:6" ht="15.75" customHeight="1">
      <c r="B179" s="470" t="s">
        <v>328</v>
      </c>
      <c r="C179" s="358">
        <v>173.18085</v>
      </c>
      <c r="D179" s="358">
        <f t="shared" si="4"/>
        <v>664.6681</v>
      </c>
      <c r="E179" s="193"/>
      <c r="F179" s="219"/>
    </row>
    <row r="180" spans="2:6" ht="15.75" customHeight="1">
      <c r="B180" s="470" t="s">
        <v>333</v>
      </c>
      <c r="C180" s="358">
        <v>153.95429000000001</v>
      </c>
      <c r="D180" s="358">
        <f t="shared" si="4"/>
        <v>590.87657</v>
      </c>
      <c r="E180" s="193"/>
      <c r="F180" s="219"/>
    </row>
    <row r="181" spans="2:6" ht="15.75" customHeight="1">
      <c r="B181" s="470" t="s">
        <v>337</v>
      </c>
      <c r="C181" s="358">
        <v>149.109</v>
      </c>
      <c r="D181" s="358">
        <f t="shared" si="4"/>
        <v>572.28034</v>
      </c>
      <c r="E181" s="193"/>
      <c r="F181" s="219"/>
    </row>
    <row r="182" spans="2:6" ht="15.75" customHeight="1">
      <c r="B182" s="470" t="s">
        <v>324</v>
      </c>
      <c r="C182" s="358">
        <v>143.90485</v>
      </c>
      <c r="D182" s="358">
        <f t="shared" si="4"/>
        <v>552.30681</v>
      </c>
      <c r="E182" s="193"/>
      <c r="F182" s="219"/>
    </row>
    <row r="183" spans="2:6" ht="15.75" customHeight="1">
      <c r="B183" s="470" t="s">
        <v>293</v>
      </c>
      <c r="C183" s="358">
        <v>133.2092</v>
      </c>
      <c r="D183" s="358">
        <f t="shared" si="4"/>
        <v>511.25691</v>
      </c>
      <c r="E183" s="193"/>
      <c r="F183" s="219"/>
    </row>
    <row r="184" spans="2:6" ht="15.75" customHeight="1">
      <c r="B184" s="470" t="s">
        <v>307</v>
      </c>
      <c r="C184" s="358">
        <v>132.56255</v>
      </c>
      <c r="D184" s="358">
        <f t="shared" si="4"/>
        <v>508.77507</v>
      </c>
      <c r="E184" s="193"/>
      <c r="F184" s="219"/>
    </row>
    <row r="185" spans="2:6" ht="15.75" customHeight="1">
      <c r="B185" s="470" t="s">
        <v>206</v>
      </c>
      <c r="C185" s="358">
        <v>132.07237</v>
      </c>
      <c r="D185" s="358">
        <f t="shared" si="4"/>
        <v>506.89376</v>
      </c>
      <c r="E185" s="193"/>
      <c r="F185" s="219"/>
    </row>
    <row r="186" spans="2:6" ht="15.75" customHeight="1">
      <c r="B186" s="470" t="s">
        <v>329</v>
      </c>
      <c r="C186" s="358">
        <v>131.81927</v>
      </c>
      <c r="D186" s="358">
        <f t="shared" si="4"/>
        <v>505.92236</v>
      </c>
      <c r="E186" s="193"/>
      <c r="F186" s="219"/>
    </row>
    <row r="187" spans="2:6" ht="15.75" customHeight="1">
      <c r="B187" s="470" t="s">
        <v>294</v>
      </c>
      <c r="C187" s="358">
        <v>110.99116000000001</v>
      </c>
      <c r="D187" s="358">
        <f t="shared" si="4"/>
        <v>425.98407</v>
      </c>
      <c r="E187" s="193"/>
      <c r="F187" s="219"/>
    </row>
    <row r="188" spans="2:6" ht="15.75" customHeight="1">
      <c r="B188" s="470" t="s">
        <v>323</v>
      </c>
      <c r="C188" s="358">
        <v>105.79996000000001</v>
      </c>
      <c r="D188" s="358">
        <f t="shared" si="4"/>
        <v>406.06025</v>
      </c>
      <c r="E188" s="193"/>
      <c r="F188" s="219"/>
    </row>
    <row r="189" spans="2:6" ht="15.75" customHeight="1">
      <c r="B189" s="470" t="s">
        <v>338</v>
      </c>
      <c r="C189" s="358">
        <v>105.24169</v>
      </c>
      <c r="D189" s="358">
        <f t="shared" si="4"/>
        <v>403.91761</v>
      </c>
      <c r="E189" s="193"/>
      <c r="F189" s="219"/>
    </row>
    <row r="190" spans="2:6" ht="15.75" customHeight="1">
      <c r="B190" s="470" t="s">
        <v>308</v>
      </c>
      <c r="C190" s="358">
        <v>100.77939</v>
      </c>
      <c r="D190" s="358">
        <f t="shared" si="4"/>
        <v>386.7913</v>
      </c>
      <c r="E190" s="193"/>
      <c r="F190" s="219"/>
    </row>
    <row r="191" spans="2:6" ht="15.75" customHeight="1">
      <c r="B191" s="470" t="s">
        <v>96</v>
      </c>
      <c r="C191" s="358">
        <v>2156.1773900000003</v>
      </c>
      <c r="D191" s="358">
        <f t="shared" si="4"/>
        <v>8275.40882</v>
      </c>
      <c r="E191" s="193"/>
      <c r="F191" s="219"/>
    </row>
    <row r="192" spans="2:6" ht="12" customHeight="1">
      <c r="B192" s="470"/>
      <c r="C192" s="358"/>
      <c r="D192" s="358"/>
      <c r="E192" s="193"/>
      <c r="F192" s="219"/>
    </row>
    <row r="193" spans="2:6" ht="15.75" customHeight="1">
      <c r="B193" s="472" t="s">
        <v>260</v>
      </c>
      <c r="C193" s="95">
        <v>0</v>
      </c>
      <c r="D193" s="95">
        <v>0</v>
      </c>
      <c r="E193" s="193"/>
      <c r="F193" s="219"/>
    </row>
    <row r="194" spans="2:6" ht="9.75" customHeight="1">
      <c r="B194" s="81"/>
      <c r="C194" s="359"/>
      <c r="D194" s="361"/>
      <c r="E194" s="193"/>
      <c r="F194" s="219"/>
    </row>
    <row r="195" spans="2:6" ht="16.5" customHeight="1">
      <c r="B195" s="563" t="s">
        <v>14</v>
      </c>
      <c r="C195" s="565">
        <f>+C165+C168</f>
        <v>11603.609080000002</v>
      </c>
      <c r="D195" s="565">
        <f>+D165+D168</f>
        <v>44534.651649999985</v>
      </c>
      <c r="E195" s="193"/>
      <c r="F195" s="219"/>
    </row>
    <row r="196" spans="2:6" ht="16.5" customHeight="1">
      <c r="B196" s="564"/>
      <c r="C196" s="566"/>
      <c r="D196" s="566"/>
      <c r="E196" s="193"/>
      <c r="F196" s="219"/>
    </row>
    <row r="197" spans="2:6" ht="7.5" customHeight="1">
      <c r="B197" s="105"/>
      <c r="C197" s="83"/>
      <c r="D197" s="83"/>
      <c r="E197" s="193"/>
      <c r="F197" s="219"/>
    </row>
    <row r="198" spans="2:7" s="77" customFormat="1" ht="18" customHeight="1">
      <c r="B198" s="488" t="s">
        <v>349</v>
      </c>
      <c r="C198" s="486"/>
      <c r="D198" s="193"/>
      <c r="E198" s="193"/>
      <c r="F198" s="219"/>
      <c r="G198" s="75"/>
    </row>
    <row r="199" spans="2:7" s="77" customFormat="1" ht="4.5" customHeight="1">
      <c r="B199" s="464"/>
      <c r="C199" s="475"/>
      <c r="D199" s="193"/>
      <c r="E199" s="193"/>
      <c r="F199" s="219"/>
      <c r="G199" s="75"/>
    </row>
    <row r="200" spans="2:7" s="74" customFormat="1" ht="15.75">
      <c r="B200" s="487" t="s">
        <v>163</v>
      </c>
      <c r="C200" s="418"/>
      <c r="D200" s="419"/>
      <c r="E200" s="193"/>
      <c r="F200" s="219"/>
      <c r="G200" s="75"/>
    </row>
    <row r="201" spans="2:6" ht="15.75" customHeight="1">
      <c r="B201" s="466" t="s">
        <v>247</v>
      </c>
      <c r="C201" s="420"/>
      <c r="D201" s="420"/>
      <c r="E201" s="193"/>
      <c r="F201" s="219"/>
    </row>
    <row r="202" spans="2:6" ht="12.75" customHeight="1">
      <c r="B202" s="416"/>
      <c r="C202" s="421"/>
      <c r="D202" s="421"/>
      <c r="E202" s="193"/>
      <c r="F202" s="219"/>
    </row>
    <row r="203" spans="2:6" ht="12.75" customHeight="1">
      <c r="B203" s="416"/>
      <c r="C203" s="419"/>
      <c r="D203" s="419"/>
      <c r="E203" s="193"/>
      <c r="F203" s="219"/>
    </row>
    <row r="204" spans="2:6" ht="15">
      <c r="B204" s="416"/>
      <c r="C204" s="422"/>
      <c r="D204" s="422"/>
      <c r="E204" s="193"/>
      <c r="F204" s="219"/>
    </row>
    <row r="205" spans="2:6" ht="15">
      <c r="B205" s="416"/>
      <c r="C205" s="416"/>
      <c r="D205" s="416"/>
      <c r="E205" s="193"/>
      <c r="F205" s="219"/>
    </row>
    <row r="206" spans="2:6" ht="15">
      <c r="B206" s="416"/>
      <c r="C206" s="416"/>
      <c r="D206" s="422"/>
      <c r="E206" s="193"/>
      <c r="F206" s="219"/>
    </row>
    <row r="207" spans="2:6" ht="15">
      <c r="B207" s="416"/>
      <c r="C207" s="423"/>
      <c r="D207" s="416"/>
      <c r="E207" s="193"/>
      <c r="F207" s="219"/>
    </row>
    <row r="208" spans="2:6" ht="15">
      <c r="B208" s="416"/>
      <c r="C208" s="416"/>
      <c r="D208" s="417"/>
      <c r="E208" s="193"/>
      <c r="F208" s="219"/>
    </row>
    <row r="209" spans="2:6" ht="15">
      <c r="B209" s="416"/>
      <c r="C209" s="416"/>
      <c r="D209" s="416"/>
      <c r="E209" s="193"/>
      <c r="F209" s="219"/>
    </row>
    <row r="210" spans="2:6" ht="15">
      <c r="B210" s="416"/>
      <c r="C210" s="416"/>
      <c r="D210" s="416"/>
      <c r="E210" s="193"/>
      <c r="F210" s="219"/>
    </row>
    <row r="211" spans="2:6" ht="15">
      <c r="B211" s="416"/>
      <c r="C211" s="416"/>
      <c r="D211" s="416"/>
      <c r="E211" s="193"/>
      <c r="F211" s="219"/>
    </row>
    <row r="212" spans="2:6" ht="15">
      <c r="B212" s="416"/>
      <c r="C212" s="416"/>
      <c r="D212" s="416"/>
      <c r="E212" s="193"/>
      <c r="F212" s="219"/>
    </row>
    <row r="213" spans="5:6" ht="15">
      <c r="E213" s="193"/>
      <c r="F213" s="219"/>
    </row>
    <row r="214" spans="5:6" ht="15">
      <c r="E214" s="193"/>
      <c r="F214" s="219"/>
    </row>
    <row r="215" spans="5:6" ht="15">
      <c r="E215" s="193"/>
      <c r="F215" s="219"/>
    </row>
    <row r="216" ht="15">
      <c r="E216" s="193"/>
    </row>
    <row r="217" ht="15">
      <c r="E217" s="193"/>
    </row>
    <row r="218" ht="15">
      <c r="E218" s="193"/>
    </row>
    <row r="219" ht="15">
      <c r="E219" s="193"/>
    </row>
    <row r="220" ht="15">
      <c r="E220" s="193"/>
    </row>
    <row r="221" ht="15">
      <c r="E221" s="193"/>
    </row>
    <row r="222" ht="15">
      <c r="E222" s="193"/>
    </row>
  </sheetData>
  <sheetProtection/>
  <mergeCells count="14">
    <mergeCell ref="B11:B13"/>
    <mergeCell ref="C11:C13"/>
    <mergeCell ref="D11:D13"/>
    <mergeCell ref="D143:D144"/>
    <mergeCell ref="B143:B144"/>
    <mergeCell ref="C143:C144"/>
    <mergeCell ref="B195:B196"/>
    <mergeCell ref="C195:C196"/>
    <mergeCell ref="D195:D196"/>
    <mergeCell ref="B150:D150"/>
    <mergeCell ref="B161:B163"/>
    <mergeCell ref="C161:C163"/>
    <mergeCell ref="D161:D163"/>
    <mergeCell ref="B151:D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53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3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83" t="s">
        <v>100</v>
      </c>
      <c r="C5" s="583"/>
      <c r="D5" s="583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271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352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97" t="s">
        <v>95</v>
      </c>
      <c r="C12" s="598"/>
      <c r="D12" s="165"/>
      <c r="E12" s="594" t="s">
        <v>93</v>
      </c>
      <c r="F12" s="595"/>
      <c r="G12" s="596"/>
      <c r="H12" s="594" t="s">
        <v>94</v>
      </c>
      <c r="I12" s="595"/>
      <c r="J12" s="596"/>
      <c r="K12" s="594" t="s">
        <v>31</v>
      </c>
      <c r="L12" s="595"/>
      <c r="M12" s="596"/>
    </row>
    <row r="13" spans="2:13" ht="19.5" customHeight="1">
      <c r="B13" s="599"/>
      <c r="C13" s="600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2022</v>
      </c>
      <c r="C15" s="485"/>
      <c r="D15" s="497" t="s">
        <v>340</v>
      </c>
      <c r="E15" s="364">
        <v>3592.88526</v>
      </c>
      <c r="F15" s="362">
        <v>565.87176</v>
      </c>
      <c r="G15" s="362">
        <f aca="true" t="shared" si="0" ref="G15:G48">+F15+E15</f>
        <v>4158.75702</v>
      </c>
      <c r="H15" s="364">
        <v>90724.56103</v>
      </c>
      <c r="I15" s="362">
        <v>11741.90524</v>
      </c>
      <c r="J15" s="363">
        <f aca="true" t="shared" si="1" ref="J15:J49">+H15+I15</f>
        <v>102466.46627</v>
      </c>
      <c r="K15" s="364">
        <f aca="true" t="shared" si="2" ref="K15:K32">+E15+H15</f>
        <v>94317.44628999999</v>
      </c>
      <c r="L15" s="362">
        <f aca="true" t="shared" si="3" ref="L15:L32">+F15+I15</f>
        <v>12307.777</v>
      </c>
      <c r="M15" s="363">
        <f aca="true" t="shared" si="4" ref="M15:M32">+K15+L15</f>
        <v>106625.22329</v>
      </c>
      <c r="P15" s="153"/>
      <c r="X15" s="154"/>
    </row>
    <row r="16" spans="2:24" ht="15" customHeight="1">
      <c r="B16" s="484">
        <f aca="true" t="shared" si="5" ref="B16:B49">+B15+1</f>
        <v>2023</v>
      </c>
      <c r="C16" s="485"/>
      <c r="D16" s="167"/>
      <c r="E16" s="364">
        <v>5227.56259</v>
      </c>
      <c r="F16" s="362">
        <v>1140.71117</v>
      </c>
      <c r="G16" s="362">
        <f t="shared" si="0"/>
        <v>6368.27376</v>
      </c>
      <c r="H16" s="364">
        <v>116846.90069</v>
      </c>
      <c r="I16" s="362">
        <v>17072.05479</v>
      </c>
      <c r="J16" s="363">
        <f t="shared" si="1"/>
        <v>133918.95548</v>
      </c>
      <c r="K16" s="364">
        <f t="shared" si="2"/>
        <v>122074.46328</v>
      </c>
      <c r="L16" s="362">
        <f t="shared" si="3"/>
        <v>18212.765959999997</v>
      </c>
      <c r="M16" s="363">
        <f t="shared" si="4"/>
        <v>140287.22924</v>
      </c>
      <c r="P16" s="153"/>
      <c r="X16" s="154"/>
    </row>
    <row r="17" spans="2:24" ht="15" customHeight="1">
      <c r="B17" s="484">
        <f t="shared" si="5"/>
        <v>2024</v>
      </c>
      <c r="C17" s="485"/>
      <c r="D17" s="167"/>
      <c r="E17" s="364">
        <v>4509.95068</v>
      </c>
      <c r="F17" s="362">
        <v>974.61515</v>
      </c>
      <c r="G17" s="362">
        <f t="shared" si="0"/>
        <v>5484.56583</v>
      </c>
      <c r="H17" s="364">
        <v>108622.22668</v>
      </c>
      <c r="I17" s="362">
        <v>13418.0676</v>
      </c>
      <c r="J17" s="363">
        <f t="shared" si="1"/>
        <v>122040.29428</v>
      </c>
      <c r="K17" s="364">
        <f t="shared" si="2"/>
        <v>113132.17736</v>
      </c>
      <c r="L17" s="362">
        <f t="shared" si="3"/>
        <v>14392.68275</v>
      </c>
      <c r="M17" s="363">
        <f t="shared" si="4"/>
        <v>127524.86011000001</v>
      </c>
      <c r="P17" s="153"/>
      <c r="X17" s="154"/>
    </row>
    <row r="18" spans="2:24" ht="15" customHeight="1">
      <c r="B18" s="484">
        <f t="shared" si="5"/>
        <v>2025</v>
      </c>
      <c r="C18" s="485"/>
      <c r="D18" s="167"/>
      <c r="E18" s="364">
        <v>4509.95068</v>
      </c>
      <c r="F18" s="362">
        <v>776.81267</v>
      </c>
      <c r="G18" s="362">
        <f t="shared" si="0"/>
        <v>5286.76335</v>
      </c>
      <c r="H18" s="364">
        <v>42033.78835</v>
      </c>
      <c r="I18" s="362">
        <v>10411.71885</v>
      </c>
      <c r="J18" s="363">
        <f t="shared" si="1"/>
        <v>52445.5072</v>
      </c>
      <c r="K18" s="364">
        <f t="shared" si="2"/>
        <v>46543.739030000004</v>
      </c>
      <c r="L18" s="362">
        <f t="shared" si="3"/>
        <v>11188.531519999999</v>
      </c>
      <c r="M18" s="363">
        <f t="shared" si="4"/>
        <v>57732.27055</v>
      </c>
      <c r="P18" s="153"/>
      <c r="X18" s="154"/>
    </row>
    <row r="19" spans="2:24" ht="15" customHeight="1">
      <c r="B19" s="484">
        <f t="shared" si="5"/>
        <v>2026</v>
      </c>
      <c r="C19" s="485"/>
      <c r="D19" s="167"/>
      <c r="E19" s="364">
        <v>4509.95068</v>
      </c>
      <c r="F19" s="362">
        <v>592.23756</v>
      </c>
      <c r="G19" s="362">
        <f t="shared" si="0"/>
        <v>5102.1882399999995</v>
      </c>
      <c r="H19" s="364">
        <v>130279.14843</v>
      </c>
      <c r="I19" s="362">
        <v>9726.69973</v>
      </c>
      <c r="J19" s="363">
        <f t="shared" si="1"/>
        <v>140005.84816</v>
      </c>
      <c r="K19" s="364">
        <f t="shared" si="2"/>
        <v>134789.09911</v>
      </c>
      <c r="L19" s="362">
        <f t="shared" si="3"/>
        <v>10318.93729</v>
      </c>
      <c r="M19" s="363">
        <f t="shared" si="4"/>
        <v>145108.0364</v>
      </c>
      <c r="P19" s="153"/>
      <c r="X19" s="154"/>
    </row>
    <row r="20" spans="2:24" ht="15" customHeight="1">
      <c r="B20" s="484">
        <f t="shared" si="5"/>
        <v>2027</v>
      </c>
      <c r="C20" s="485"/>
      <c r="D20" s="167"/>
      <c r="E20" s="364">
        <v>4509.95068</v>
      </c>
      <c r="F20" s="362">
        <v>410.12576</v>
      </c>
      <c r="G20" s="362">
        <f t="shared" si="0"/>
        <v>4920.07644</v>
      </c>
      <c r="H20" s="364">
        <v>17362.03619</v>
      </c>
      <c r="I20" s="362">
        <v>2262.54564</v>
      </c>
      <c r="J20" s="363">
        <f t="shared" si="1"/>
        <v>19624.58183</v>
      </c>
      <c r="K20" s="364">
        <f t="shared" si="2"/>
        <v>21871.98687</v>
      </c>
      <c r="L20" s="362">
        <f t="shared" si="3"/>
        <v>2672.6713999999997</v>
      </c>
      <c r="M20" s="363">
        <f t="shared" si="4"/>
        <v>24544.65827</v>
      </c>
      <c r="P20" s="153"/>
      <c r="X20" s="154"/>
    </row>
    <row r="21" spans="2:24" ht="15" customHeight="1">
      <c r="B21" s="484">
        <f t="shared" si="5"/>
        <v>2028</v>
      </c>
      <c r="C21" s="485"/>
      <c r="D21" s="167"/>
      <c r="E21" s="364">
        <v>4509.95068</v>
      </c>
      <c r="F21" s="362">
        <v>228.15232</v>
      </c>
      <c r="G21" s="362">
        <f t="shared" si="0"/>
        <v>4738.103</v>
      </c>
      <c r="H21" s="364">
        <v>15407.52906</v>
      </c>
      <c r="I21" s="362">
        <v>1833.03469</v>
      </c>
      <c r="J21" s="363">
        <f t="shared" si="1"/>
        <v>17240.56375</v>
      </c>
      <c r="K21" s="364">
        <f t="shared" si="2"/>
        <v>19917.479740000002</v>
      </c>
      <c r="L21" s="362">
        <f t="shared" si="3"/>
        <v>2061.18701</v>
      </c>
      <c r="M21" s="363">
        <f t="shared" si="4"/>
        <v>21978.666750000004</v>
      </c>
      <c r="P21" s="153"/>
      <c r="X21" s="154"/>
    </row>
    <row r="22" spans="2:24" ht="15" customHeight="1">
      <c r="B22" s="484">
        <f t="shared" si="5"/>
        <v>2029</v>
      </c>
      <c r="C22" s="485"/>
      <c r="D22" s="167"/>
      <c r="E22" s="364">
        <v>2254.97498</v>
      </c>
      <c r="F22" s="362">
        <v>45.78506</v>
      </c>
      <c r="G22" s="362">
        <f t="shared" si="0"/>
        <v>2300.76004</v>
      </c>
      <c r="H22" s="364">
        <v>14246.24753</v>
      </c>
      <c r="I22" s="362">
        <v>1394.05813</v>
      </c>
      <c r="J22" s="363">
        <f t="shared" si="1"/>
        <v>15640.30566</v>
      </c>
      <c r="K22" s="364">
        <f t="shared" si="2"/>
        <v>16501.22251</v>
      </c>
      <c r="L22" s="362">
        <f t="shared" si="3"/>
        <v>1439.8431899999998</v>
      </c>
      <c r="M22" s="363">
        <f t="shared" si="4"/>
        <v>17941.0657</v>
      </c>
      <c r="P22" s="153"/>
      <c r="X22" s="154"/>
    </row>
    <row r="23" spans="2:24" ht="15" customHeight="1">
      <c r="B23" s="484">
        <f t="shared" si="5"/>
        <v>2030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13228.15708</v>
      </c>
      <c r="I23" s="362">
        <v>1098.715</v>
      </c>
      <c r="J23" s="363">
        <f t="shared" si="1"/>
        <v>14326.872080000001</v>
      </c>
      <c r="K23" s="364">
        <f t="shared" si="2"/>
        <v>13228.15708</v>
      </c>
      <c r="L23" s="362">
        <f t="shared" si="3"/>
        <v>1098.715</v>
      </c>
      <c r="M23" s="363">
        <f t="shared" si="4"/>
        <v>14326.872080000001</v>
      </c>
      <c r="P23" s="153"/>
      <c r="X23" s="154"/>
    </row>
    <row r="24" spans="2:24" ht="15" customHeight="1">
      <c r="B24" s="484">
        <f t="shared" si="5"/>
        <v>2031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8495.00262</v>
      </c>
      <c r="I24" s="362">
        <v>835.33179</v>
      </c>
      <c r="J24" s="363">
        <f t="shared" si="1"/>
        <v>9330.33441</v>
      </c>
      <c r="K24" s="364">
        <f t="shared" si="2"/>
        <v>8495.00262</v>
      </c>
      <c r="L24" s="362">
        <f t="shared" si="3"/>
        <v>835.33179</v>
      </c>
      <c r="M24" s="363">
        <f t="shared" si="4"/>
        <v>9330.33441</v>
      </c>
      <c r="P24" s="153"/>
      <c r="X24" s="154"/>
    </row>
    <row r="25" spans="2:24" ht="15" customHeight="1">
      <c r="B25" s="484">
        <f t="shared" si="5"/>
        <v>2032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6722.42677</v>
      </c>
      <c r="I25" s="362">
        <v>2424.25955</v>
      </c>
      <c r="J25" s="363">
        <f t="shared" si="1"/>
        <v>9146.68632</v>
      </c>
      <c r="K25" s="364">
        <f t="shared" si="2"/>
        <v>6722.42677</v>
      </c>
      <c r="L25" s="362">
        <f t="shared" si="3"/>
        <v>2424.25955</v>
      </c>
      <c r="M25" s="363">
        <f t="shared" si="4"/>
        <v>9146.68632</v>
      </c>
      <c r="P25" s="153"/>
      <c r="X25" s="154"/>
    </row>
    <row r="26" spans="2:24" ht="15" customHeight="1">
      <c r="B26" s="484">
        <f t="shared" si="5"/>
        <v>2033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5346.06992</v>
      </c>
      <c r="I26" s="362">
        <v>331.98421</v>
      </c>
      <c r="J26" s="363">
        <f t="shared" si="1"/>
        <v>5678.0541299999995</v>
      </c>
      <c r="K26" s="364">
        <f t="shared" si="2"/>
        <v>5346.06992</v>
      </c>
      <c r="L26" s="362">
        <f t="shared" si="3"/>
        <v>331.98421</v>
      </c>
      <c r="M26" s="363">
        <f t="shared" si="4"/>
        <v>5678.0541299999995</v>
      </c>
      <c r="P26" s="153"/>
      <c r="X26" s="154"/>
    </row>
    <row r="27" spans="2:24" ht="15" customHeight="1">
      <c r="B27" s="484">
        <f t="shared" si="5"/>
        <v>2034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3305.76446</v>
      </c>
      <c r="I27" s="362">
        <v>219.39421</v>
      </c>
      <c r="J27" s="363">
        <f t="shared" si="1"/>
        <v>3525.15867</v>
      </c>
      <c r="K27" s="364">
        <f t="shared" si="2"/>
        <v>3305.76446</v>
      </c>
      <c r="L27" s="362">
        <f t="shared" si="3"/>
        <v>219.39421</v>
      </c>
      <c r="M27" s="363">
        <f t="shared" si="4"/>
        <v>3525.15867</v>
      </c>
      <c r="P27" s="153"/>
      <c r="X27" s="154"/>
    </row>
    <row r="28" spans="2:24" ht="15" customHeight="1">
      <c r="B28" s="484">
        <f t="shared" si="5"/>
        <v>2035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3450.37397</v>
      </c>
      <c r="I28" s="362">
        <v>116.74786</v>
      </c>
      <c r="J28" s="363">
        <f t="shared" si="1"/>
        <v>3567.12183</v>
      </c>
      <c r="K28" s="364">
        <f t="shared" si="2"/>
        <v>3450.37397</v>
      </c>
      <c r="L28" s="362">
        <f t="shared" si="3"/>
        <v>116.74786</v>
      </c>
      <c r="M28" s="363">
        <f t="shared" si="4"/>
        <v>3567.12183</v>
      </c>
      <c r="P28" s="153"/>
      <c r="X28" s="154"/>
    </row>
    <row r="29" spans="2:24" ht="15" customHeight="1">
      <c r="B29" s="484">
        <f t="shared" si="5"/>
        <v>2036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778.78906</v>
      </c>
      <c r="I29" s="362">
        <v>35.31759</v>
      </c>
      <c r="J29" s="363">
        <f t="shared" si="1"/>
        <v>814.10665</v>
      </c>
      <c r="K29" s="364">
        <f t="shared" si="2"/>
        <v>778.78906</v>
      </c>
      <c r="L29" s="362">
        <f t="shared" si="3"/>
        <v>35.31759</v>
      </c>
      <c r="M29" s="363">
        <f t="shared" si="4"/>
        <v>814.10665</v>
      </c>
      <c r="P29" s="153"/>
      <c r="X29" s="154"/>
    </row>
    <row r="30" spans="2:24" ht="15" customHeight="1">
      <c r="B30" s="484">
        <f t="shared" si="5"/>
        <v>2037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422.57752</v>
      </c>
      <c r="I30" s="362">
        <v>21.95259</v>
      </c>
      <c r="J30" s="363">
        <f t="shared" si="1"/>
        <v>444.53011</v>
      </c>
      <c r="K30" s="364">
        <f t="shared" si="2"/>
        <v>422.57752</v>
      </c>
      <c r="L30" s="362">
        <f t="shared" si="3"/>
        <v>21.95259</v>
      </c>
      <c r="M30" s="363">
        <f t="shared" si="4"/>
        <v>444.53011</v>
      </c>
      <c r="P30" s="153"/>
      <c r="X30" s="154"/>
    </row>
    <row r="31" spans="2:24" ht="15" customHeight="1">
      <c r="B31" s="484">
        <f t="shared" si="5"/>
        <v>2038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422.57753</v>
      </c>
      <c r="I31" s="362">
        <v>16.09857</v>
      </c>
      <c r="J31" s="363">
        <f t="shared" si="1"/>
        <v>438.6761</v>
      </c>
      <c r="K31" s="364">
        <f t="shared" si="2"/>
        <v>422.57753</v>
      </c>
      <c r="L31" s="362">
        <f t="shared" si="3"/>
        <v>16.09857</v>
      </c>
      <c r="M31" s="363">
        <f t="shared" si="4"/>
        <v>438.6761</v>
      </c>
      <c r="P31" s="153"/>
      <c r="X31" s="154"/>
    </row>
    <row r="32" spans="2:24" ht="15" customHeight="1">
      <c r="B32" s="484">
        <f t="shared" si="5"/>
        <v>2039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366.70278</v>
      </c>
      <c r="I32" s="362">
        <v>10.24454</v>
      </c>
      <c r="J32" s="363">
        <f t="shared" si="1"/>
        <v>376.94732</v>
      </c>
      <c r="K32" s="364">
        <f t="shared" si="2"/>
        <v>366.70278</v>
      </c>
      <c r="L32" s="362">
        <f t="shared" si="3"/>
        <v>10.24454</v>
      </c>
      <c r="M32" s="363">
        <f t="shared" si="4"/>
        <v>376.94732</v>
      </c>
      <c r="P32" s="153"/>
      <c r="X32" s="154"/>
    </row>
    <row r="33" spans="2:24" ht="15" customHeight="1">
      <c r="B33" s="484">
        <f t="shared" si="5"/>
        <v>2040</v>
      </c>
      <c r="C33" s="485"/>
      <c r="D33" s="167"/>
      <c r="E33" s="364">
        <v>0</v>
      </c>
      <c r="F33" s="362">
        <v>0</v>
      </c>
      <c r="G33" s="362">
        <f t="shared" si="0"/>
        <v>0</v>
      </c>
      <c r="H33" s="364">
        <v>366.70282</v>
      </c>
      <c r="I33" s="362">
        <v>4.39052</v>
      </c>
      <c r="J33" s="363">
        <f t="shared" si="1"/>
        <v>371.09333999999996</v>
      </c>
      <c r="K33" s="364">
        <f aca="true" t="shared" si="6" ref="K33:K49">+E33+H33</f>
        <v>366.70282</v>
      </c>
      <c r="L33" s="362">
        <f aca="true" t="shared" si="7" ref="L33:L49">+F33+I33</f>
        <v>4.39052</v>
      </c>
      <c r="M33" s="363">
        <f aca="true" t="shared" si="8" ref="M33:M49">+K33+L33</f>
        <v>371.09333999999996</v>
      </c>
      <c r="P33" s="153"/>
      <c r="X33" s="154"/>
    </row>
    <row r="34" spans="2:24" ht="15" customHeight="1">
      <c r="B34" s="484">
        <f t="shared" si="5"/>
        <v>2041</v>
      </c>
      <c r="C34" s="485"/>
      <c r="D34" s="167"/>
      <c r="E34" s="364">
        <v>0</v>
      </c>
      <c r="F34" s="362">
        <v>0</v>
      </c>
      <c r="G34" s="362">
        <f t="shared" si="0"/>
        <v>0</v>
      </c>
      <c r="H34" s="364">
        <v>74.00156</v>
      </c>
      <c r="I34" s="362">
        <v>0</v>
      </c>
      <c r="J34" s="363">
        <f t="shared" si="1"/>
        <v>74.00156</v>
      </c>
      <c r="K34" s="364">
        <f t="shared" si="6"/>
        <v>74.00156</v>
      </c>
      <c r="L34" s="362">
        <f t="shared" si="7"/>
        <v>0</v>
      </c>
      <c r="M34" s="363">
        <f t="shared" si="8"/>
        <v>74.00156</v>
      </c>
      <c r="P34" s="153"/>
      <c r="X34" s="154"/>
    </row>
    <row r="35" spans="2:24" ht="15" customHeight="1">
      <c r="B35" s="484">
        <f t="shared" si="5"/>
        <v>2042</v>
      </c>
      <c r="C35" s="485"/>
      <c r="D35" s="167"/>
      <c r="E35" s="364">
        <v>0</v>
      </c>
      <c r="F35" s="362">
        <v>0</v>
      </c>
      <c r="G35" s="362">
        <f t="shared" si="0"/>
        <v>0</v>
      </c>
      <c r="H35" s="364">
        <v>74.00156</v>
      </c>
      <c r="I35" s="362">
        <v>0</v>
      </c>
      <c r="J35" s="363">
        <f t="shared" si="1"/>
        <v>74.00156</v>
      </c>
      <c r="K35" s="364">
        <f t="shared" si="6"/>
        <v>74.00156</v>
      </c>
      <c r="L35" s="362">
        <f t="shared" si="7"/>
        <v>0</v>
      </c>
      <c r="M35" s="363">
        <f t="shared" si="8"/>
        <v>74.00156</v>
      </c>
      <c r="P35" s="153"/>
      <c r="X35" s="154"/>
    </row>
    <row r="36" spans="2:24" ht="15" customHeight="1">
      <c r="B36" s="484">
        <f t="shared" si="5"/>
        <v>2043</v>
      </c>
      <c r="C36" s="485"/>
      <c r="D36" s="167"/>
      <c r="E36" s="364">
        <v>0</v>
      </c>
      <c r="F36" s="362">
        <v>0</v>
      </c>
      <c r="G36" s="362">
        <f t="shared" si="0"/>
        <v>0</v>
      </c>
      <c r="H36" s="364">
        <v>74.00156</v>
      </c>
      <c r="I36" s="362">
        <v>0</v>
      </c>
      <c r="J36" s="363">
        <f t="shared" si="1"/>
        <v>74.00156</v>
      </c>
      <c r="K36" s="364">
        <f t="shared" si="6"/>
        <v>74.00156</v>
      </c>
      <c r="L36" s="362">
        <f t="shared" si="7"/>
        <v>0</v>
      </c>
      <c r="M36" s="363">
        <f t="shared" si="8"/>
        <v>74.00156</v>
      </c>
      <c r="P36" s="153"/>
      <c r="X36" s="154"/>
    </row>
    <row r="37" spans="2:24" ht="15" customHeight="1">
      <c r="B37" s="484">
        <f t="shared" si="5"/>
        <v>2044</v>
      </c>
      <c r="C37" s="485"/>
      <c r="D37" s="167"/>
      <c r="E37" s="364">
        <v>0</v>
      </c>
      <c r="F37" s="362">
        <v>0</v>
      </c>
      <c r="G37" s="362">
        <f t="shared" si="0"/>
        <v>0</v>
      </c>
      <c r="H37" s="364">
        <v>74.00156</v>
      </c>
      <c r="I37" s="362">
        <v>0</v>
      </c>
      <c r="J37" s="363">
        <f t="shared" si="1"/>
        <v>74.00156</v>
      </c>
      <c r="K37" s="364">
        <f t="shared" si="6"/>
        <v>74.00156</v>
      </c>
      <c r="L37" s="362">
        <f t="shared" si="7"/>
        <v>0</v>
      </c>
      <c r="M37" s="363">
        <f t="shared" si="8"/>
        <v>74.00156</v>
      </c>
      <c r="P37" s="153"/>
      <c r="X37" s="154"/>
    </row>
    <row r="38" spans="2:24" ht="15" customHeight="1">
      <c r="B38" s="484">
        <f t="shared" si="5"/>
        <v>2045</v>
      </c>
      <c r="C38" s="485"/>
      <c r="D38" s="167"/>
      <c r="E38" s="364">
        <v>0</v>
      </c>
      <c r="F38" s="362">
        <v>0</v>
      </c>
      <c r="G38" s="362">
        <f t="shared" si="0"/>
        <v>0</v>
      </c>
      <c r="H38" s="364">
        <v>74.00156</v>
      </c>
      <c r="I38" s="362">
        <v>0</v>
      </c>
      <c r="J38" s="363">
        <f t="shared" si="1"/>
        <v>74.00156</v>
      </c>
      <c r="K38" s="364">
        <f t="shared" si="6"/>
        <v>74.00156</v>
      </c>
      <c r="L38" s="362">
        <f t="shared" si="7"/>
        <v>0</v>
      </c>
      <c r="M38" s="363">
        <f t="shared" si="8"/>
        <v>74.00156</v>
      </c>
      <c r="P38" s="153"/>
      <c r="X38" s="154"/>
    </row>
    <row r="39" spans="2:24" ht="15" customHeight="1">
      <c r="B39" s="484">
        <f t="shared" si="5"/>
        <v>2046</v>
      </c>
      <c r="C39" s="485"/>
      <c r="D39" s="167"/>
      <c r="E39" s="364">
        <v>0</v>
      </c>
      <c r="F39" s="362">
        <v>0</v>
      </c>
      <c r="G39" s="362">
        <f t="shared" si="0"/>
        <v>0</v>
      </c>
      <c r="H39" s="364">
        <v>74.00156</v>
      </c>
      <c r="I39" s="362">
        <v>0</v>
      </c>
      <c r="J39" s="363">
        <f t="shared" si="1"/>
        <v>74.00156</v>
      </c>
      <c r="K39" s="364">
        <f t="shared" si="6"/>
        <v>74.00156</v>
      </c>
      <c r="L39" s="362">
        <f t="shared" si="7"/>
        <v>0</v>
      </c>
      <c r="M39" s="363">
        <f t="shared" si="8"/>
        <v>74.00156</v>
      </c>
      <c r="P39" s="153"/>
      <c r="X39" s="154"/>
    </row>
    <row r="40" spans="2:24" ht="15" customHeight="1">
      <c r="B40" s="484">
        <f t="shared" si="5"/>
        <v>2047</v>
      </c>
      <c r="C40" s="485"/>
      <c r="D40" s="167"/>
      <c r="E40" s="364">
        <v>0</v>
      </c>
      <c r="F40" s="362">
        <v>0</v>
      </c>
      <c r="G40" s="362">
        <f t="shared" si="0"/>
        <v>0</v>
      </c>
      <c r="H40" s="364">
        <v>74.00156</v>
      </c>
      <c r="I40" s="362">
        <v>0</v>
      </c>
      <c r="J40" s="363">
        <f t="shared" si="1"/>
        <v>74.00156</v>
      </c>
      <c r="K40" s="364">
        <f t="shared" si="6"/>
        <v>74.00156</v>
      </c>
      <c r="L40" s="362">
        <f t="shared" si="7"/>
        <v>0</v>
      </c>
      <c r="M40" s="363">
        <f t="shared" si="8"/>
        <v>74.00156</v>
      </c>
      <c r="P40" s="153"/>
      <c r="X40" s="154"/>
    </row>
    <row r="41" spans="2:24" ht="15" customHeight="1">
      <c r="B41" s="484">
        <f t="shared" si="5"/>
        <v>2048</v>
      </c>
      <c r="C41" s="485"/>
      <c r="D41" s="167"/>
      <c r="E41" s="364">
        <v>0</v>
      </c>
      <c r="F41" s="362">
        <v>0</v>
      </c>
      <c r="G41" s="362">
        <f t="shared" si="0"/>
        <v>0</v>
      </c>
      <c r="H41" s="364">
        <v>74.00156</v>
      </c>
      <c r="I41" s="362">
        <v>0</v>
      </c>
      <c r="J41" s="363">
        <f t="shared" si="1"/>
        <v>74.00156</v>
      </c>
      <c r="K41" s="364">
        <f t="shared" si="6"/>
        <v>74.00156</v>
      </c>
      <c r="L41" s="362">
        <f t="shared" si="7"/>
        <v>0</v>
      </c>
      <c r="M41" s="363">
        <f t="shared" si="8"/>
        <v>74.00156</v>
      </c>
      <c r="P41" s="153"/>
      <c r="X41" s="154"/>
    </row>
    <row r="42" spans="2:24" ht="15" customHeight="1">
      <c r="B42" s="484">
        <f t="shared" si="5"/>
        <v>2049</v>
      </c>
      <c r="C42" s="485"/>
      <c r="D42" s="167"/>
      <c r="E42" s="364">
        <v>0</v>
      </c>
      <c r="F42" s="362">
        <v>0</v>
      </c>
      <c r="G42" s="362">
        <f t="shared" si="0"/>
        <v>0</v>
      </c>
      <c r="H42" s="364">
        <v>74.00156</v>
      </c>
      <c r="I42" s="362">
        <v>0</v>
      </c>
      <c r="J42" s="363">
        <f t="shared" si="1"/>
        <v>74.00156</v>
      </c>
      <c r="K42" s="364">
        <f t="shared" si="6"/>
        <v>74.00156</v>
      </c>
      <c r="L42" s="362">
        <f t="shared" si="7"/>
        <v>0</v>
      </c>
      <c r="M42" s="363">
        <f t="shared" si="8"/>
        <v>74.00156</v>
      </c>
      <c r="P42" s="153"/>
      <c r="X42" s="154"/>
    </row>
    <row r="43" spans="2:24" ht="15" customHeight="1">
      <c r="B43" s="484">
        <f t="shared" si="5"/>
        <v>2050</v>
      </c>
      <c r="C43" s="485"/>
      <c r="D43" s="167"/>
      <c r="E43" s="364">
        <v>0</v>
      </c>
      <c r="F43" s="362">
        <v>0</v>
      </c>
      <c r="G43" s="362">
        <f t="shared" si="0"/>
        <v>0</v>
      </c>
      <c r="H43" s="364">
        <v>74.00156</v>
      </c>
      <c r="I43" s="362">
        <v>0</v>
      </c>
      <c r="J43" s="363">
        <f t="shared" si="1"/>
        <v>74.00156</v>
      </c>
      <c r="K43" s="364">
        <f t="shared" si="6"/>
        <v>74.00156</v>
      </c>
      <c r="L43" s="362">
        <f t="shared" si="7"/>
        <v>0</v>
      </c>
      <c r="M43" s="363">
        <f t="shared" si="8"/>
        <v>74.00156</v>
      </c>
      <c r="P43" s="153"/>
      <c r="X43" s="154"/>
    </row>
    <row r="44" spans="2:24" ht="15" customHeight="1">
      <c r="B44" s="484">
        <f t="shared" si="5"/>
        <v>2051</v>
      </c>
      <c r="C44" s="485"/>
      <c r="D44" s="167"/>
      <c r="E44" s="364">
        <v>0</v>
      </c>
      <c r="F44" s="362">
        <v>0</v>
      </c>
      <c r="G44" s="362">
        <f t="shared" si="0"/>
        <v>0</v>
      </c>
      <c r="H44" s="364">
        <v>74.00156</v>
      </c>
      <c r="I44" s="362">
        <v>0</v>
      </c>
      <c r="J44" s="363">
        <f t="shared" si="1"/>
        <v>74.00156</v>
      </c>
      <c r="K44" s="364">
        <f t="shared" si="6"/>
        <v>74.00156</v>
      </c>
      <c r="L44" s="362">
        <f t="shared" si="7"/>
        <v>0</v>
      </c>
      <c r="M44" s="363">
        <f t="shared" si="8"/>
        <v>74.00156</v>
      </c>
      <c r="P44" s="153"/>
      <c r="X44" s="154"/>
    </row>
    <row r="45" spans="2:24" ht="15" customHeight="1">
      <c r="B45" s="484">
        <f t="shared" si="5"/>
        <v>2052</v>
      </c>
      <c r="C45" s="485"/>
      <c r="D45" s="167"/>
      <c r="E45" s="364">
        <v>0</v>
      </c>
      <c r="F45" s="362">
        <v>0</v>
      </c>
      <c r="G45" s="362">
        <f t="shared" si="0"/>
        <v>0</v>
      </c>
      <c r="H45" s="364">
        <v>74.00156</v>
      </c>
      <c r="I45" s="362">
        <v>0</v>
      </c>
      <c r="J45" s="363">
        <f t="shared" si="1"/>
        <v>74.00156</v>
      </c>
      <c r="K45" s="364">
        <f t="shared" si="6"/>
        <v>74.00156</v>
      </c>
      <c r="L45" s="362">
        <f t="shared" si="7"/>
        <v>0</v>
      </c>
      <c r="M45" s="363">
        <f t="shared" si="8"/>
        <v>74.00156</v>
      </c>
      <c r="P45" s="153"/>
      <c r="X45" s="154"/>
    </row>
    <row r="46" spans="2:24" ht="15" customHeight="1">
      <c r="B46" s="484">
        <f t="shared" si="5"/>
        <v>2053</v>
      </c>
      <c r="C46" s="485"/>
      <c r="D46" s="167"/>
      <c r="E46" s="364">
        <v>0</v>
      </c>
      <c r="F46" s="362">
        <v>0</v>
      </c>
      <c r="G46" s="362">
        <f t="shared" si="0"/>
        <v>0</v>
      </c>
      <c r="H46" s="364">
        <v>74.00156</v>
      </c>
      <c r="I46" s="362">
        <v>0</v>
      </c>
      <c r="J46" s="363">
        <f t="shared" si="1"/>
        <v>74.00156</v>
      </c>
      <c r="K46" s="364">
        <f t="shared" si="6"/>
        <v>74.00156</v>
      </c>
      <c r="L46" s="362">
        <f t="shared" si="7"/>
        <v>0</v>
      </c>
      <c r="M46" s="363">
        <f t="shared" si="8"/>
        <v>74.00156</v>
      </c>
      <c r="P46" s="153"/>
      <c r="X46" s="154"/>
    </row>
    <row r="47" spans="2:24" ht="15" customHeight="1">
      <c r="B47" s="484">
        <f t="shared" si="5"/>
        <v>2054</v>
      </c>
      <c r="C47" s="485"/>
      <c r="D47" s="167"/>
      <c r="E47" s="364">
        <v>0</v>
      </c>
      <c r="F47" s="362">
        <v>0</v>
      </c>
      <c r="G47" s="362">
        <f t="shared" si="0"/>
        <v>0</v>
      </c>
      <c r="H47" s="364">
        <v>74.00156</v>
      </c>
      <c r="I47" s="362">
        <v>0</v>
      </c>
      <c r="J47" s="363">
        <f t="shared" si="1"/>
        <v>74.00156</v>
      </c>
      <c r="K47" s="364">
        <f t="shared" si="6"/>
        <v>74.00156</v>
      </c>
      <c r="L47" s="362">
        <f t="shared" si="7"/>
        <v>0</v>
      </c>
      <c r="M47" s="363">
        <f t="shared" si="8"/>
        <v>74.00156</v>
      </c>
      <c r="P47" s="153"/>
      <c r="X47" s="154"/>
    </row>
    <row r="48" spans="2:24" ht="15" customHeight="1">
      <c r="B48" s="484">
        <f t="shared" si="5"/>
        <v>2055</v>
      </c>
      <c r="C48" s="485"/>
      <c r="D48" s="167"/>
      <c r="E48" s="364">
        <v>0</v>
      </c>
      <c r="F48" s="362">
        <v>0</v>
      </c>
      <c r="G48" s="362">
        <f t="shared" si="0"/>
        <v>0</v>
      </c>
      <c r="H48" s="364">
        <v>74.00156</v>
      </c>
      <c r="I48" s="362">
        <v>0</v>
      </c>
      <c r="J48" s="363">
        <f t="shared" si="1"/>
        <v>74.00156</v>
      </c>
      <c r="K48" s="364">
        <f t="shared" si="6"/>
        <v>74.00156</v>
      </c>
      <c r="L48" s="362">
        <f t="shared" si="7"/>
        <v>0</v>
      </c>
      <c r="M48" s="363">
        <f t="shared" si="8"/>
        <v>74.00156</v>
      </c>
      <c r="P48" s="153"/>
      <c r="X48" s="154"/>
    </row>
    <row r="49" spans="2:24" ht="15" customHeight="1">
      <c r="B49" s="484">
        <f t="shared" si="5"/>
        <v>2056</v>
      </c>
      <c r="C49" s="485"/>
      <c r="D49" s="167"/>
      <c r="E49" s="364">
        <v>0</v>
      </c>
      <c r="F49" s="362">
        <v>0</v>
      </c>
      <c r="G49" s="362">
        <f>+F49+E49</f>
        <v>0</v>
      </c>
      <c r="H49" s="364">
        <v>74.00156</v>
      </c>
      <c r="I49" s="362">
        <v>0</v>
      </c>
      <c r="J49" s="363">
        <f t="shared" si="1"/>
        <v>74.00156</v>
      </c>
      <c r="K49" s="364">
        <f t="shared" si="6"/>
        <v>74.00156</v>
      </c>
      <c r="L49" s="362">
        <f t="shared" si="7"/>
        <v>0</v>
      </c>
      <c r="M49" s="363">
        <f t="shared" si="8"/>
        <v>74.00156</v>
      </c>
      <c r="P49" s="153"/>
      <c r="X49" s="154"/>
    </row>
    <row r="50" spans="2:13" ht="9.75" customHeight="1">
      <c r="B50" s="155"/>
      <c r="C50" s="156"/>
      <c r="D50" s="168"/>
      <c r="E50" s="368"/>
      <c r="F50" s="369"/>
      <c r="G50" s="370"/>
      <c r="H50" s="368"/>
      <c r="I50" s="369"/>
      <c r="J50" s="370"/>
      <c r="K50" s="368"/>
      <c r="L50" s="369"/>
      <c r="M50" s="370"/>
    </row>
    <row r="51" spans="2:13" ht="15" customHeight="1">
      <c r="B51" s="590" t="s">
        <v>14</v>
      </c>
      <c r="C51" s="591"/>
      <c r="D51" s="261"/>
      <c r="E51" s="584">
        <f aca="true" t="shared" si="9" ref="E51:M51">SUM(E15:E49)</f>
        <v>33625.176230000005</v>
      </c>
      <c r="F51" s="586">
        <f t="shared" si="9"/>
        <v>4734.311450000001</v>
      </c>
      <c r="G51" s="588">
        <f t="shared" si="9"/>
        <v>38359.487680000006</v>
      </c>
      <c r="H51" s="584">
        <f t="shared" si="9"/>
        <v>579611.6074500002</v>
      </c>
      <c r="I51" s="586">
        <f t="shared" si="9"/>
        <v>72974.5211</v>
      </c>
      <c r="J51" s="588">
        <f t="shared" si="9"/>
        <v>652586.12855</v>
      </c>
      <c r="K51" s="584">
        <f t="shared" si="9"/>
        <v>613236.7836800002</v>
      </c>
      <c r="L51" s="586">
        <f t="shared" si="9"/>
        <v>77708.83254999999</v>
      </c>
      <c r="M51" s="588">
        <f t="shared" si="9"/>
        <v>690945.6162300002</v>
      </c>
    </row>
    <row r="52" spans="2:13" ht="15" customHeight="1">
      <c r="B52" s="592"/>
      <c r="C52" s="593"/>
      <c r="D52" s="262"/>
      <c r="E52" s="585"/>
      <c r="F52" s="587"/>
      <c r="G52" s="589"/>
      <c r="H52" s="585"/>
      <c r="I52" s="587"/>
      <c r="J52" s="589"/>
      <c r="K52" s="585"/>
      <c r="L52" s="587"/>
      <c r="M52" s="589"/>
    </row>
    <row r="53" ht="6.75" customHeight="1"/>
    <row r="54" spans="2:13" s="142" customFormat="1" ht="15" customHeight="1">
      <c r="B54" s="157" t="s">
        <v>115</v>
      </c>
      <c r="C54" s="158"/>
      <c r="D54" s="158"/>
      <c r="E54" s="427"/>
      <c r="F54" s="427"/>
      <c r="G54" s="427"/>
      <c r="H54" s="427"/>
      <c r="I54" s="427"/>
      <c r="J54" s="427"/>
      <c r="K54" s="144"/>
      <c r="L54" s="144"/>
      <c r="M54" s="144"/>
    </row>
    <row r="55" spans="2:13" s="142" customFormat="1" ht="15" customHeight="1">
      <c r="B55" s="157" t="s">
        <v>350</v>
      </c>
      <c r="C55" s="158"/>
      <c r="D55" s="158"/>
      <c r="E55" s="144"/>
      <c r="G55" s="144"/>
      <c r="H55" s="159"/>
      <c r="I55" s="160"/>
      <c r="J55" s="159"/>
      <c r="K55" s="189"/>
      <c r="L55" s="188"/>
      <c r="M55" s="144"/>
    </row>
    <row r="56" spans="2:13" s="142" customFormat="1" ht="15" customHeight="1">
      <c r="B56" s="75" t="s">
        <v>351</v>
      </c>
      <c r="C56" s="158"/>
      <c r="D56" s="158"/>
      <c r="E56" s="144"/>
      <c r="G56" s="144"/>
      <c r="H56" s="169"/>
      <c r="I56" s="160"/>
      <c r="J56" s="159"/>
      <c r="K56" s="144"/>
      <c r="L56" s="144"/>
      <c r="M56" s="144"/>
    </row>
    <row r="57" spans="2:13" ht="15.75" customHeight="1">
      <c r="B57" s="426"/>
      <c r="C57" s="426"/>
      <c r="D57" s="426"/>
      <c r="E57" s="427"/>
      <c r="F57" s="427"/>
      <c r="G57" s="427"/>
      <c r="H57" s="427"/>
      <c r="I57" s="427"/>
      <c r="J57" s="427"/>
      <c r="K57" s="427"/>
      <c r="L57" s="427"/>
      <c r="M57" s="427"/>
    </row>
    <row r="58" spans="2:24" ht="15.75" customHeight="1">
      <c r="B58" s="426"/>
      <c r="C58" s="426"/>
      <c r="D58" s="426"/>
      <c r="E58" s="428"/>
      <c r="F58" s="429"/>
      <c r="G58" s="430"/>
      <c r="H58" s="428"/>
      <c r="I58" s="430"/>
      <c r="J58" s="430"/>
      <c r="K58" s="430"/>
      <c r="L58" s="430"/>
      <c r="M58" s="430"/>
      <c r="X58" s="162"/>
    </row>
    <row r="59" spans="2:24" ht="15.75" customHeight="1">
      <c r="B59" s="426"/>
      <c r="C59" s="426"/>
      <c r="D59" s="426"/>
      <c r="E59" s="431"/>
      <c r="F59" s="432"/>
      <c r="G59" s="433"/>
      <c r="H59" s="434"/>
      <c r="I59" s="434"/>
      <c r="J59" s="434"/>
      <c r="K59" s="431"/>
      <c r="L59" s="431"/>
      <c r="M59" s="435"/>
      <c r="Q59" s="210"/>
      <c r="X59" s="162"/>
    </row>
    <row r="60" spans="2:17" ht="15.75" customHeight="1">
      <c r="B60" s="426"/>
      <c r="C60" s="426"/>
      <c r="D60" s="426"/>
      <c r="E60" s="431"/>
      <c r="F60" s="432"/>
      <c r="G60" s="431"/>
      <c r="H60" s="434"/>
      <c r="I60" s="434"/>
      <c r="J60" s="434"/>
      <c r="K60" s="431"/>
      <c r="L60" s="433"/>
      <c r="M60" s="435"/>
      <c r="O60" s="215"/>
      <c r="Q60" s="210"/>
    </row>
    <row r="61" spans="2:17" ht="15.75" customHeight="1">
      <c r="B61" s="426"/>
      <c r="C61" s="426"/>
      <c r="D61" s="426"/>
      <c r="E61" s="431"/>
      <c r="F61" s="432"/>
      <c r="G61" s="431"/>
      <c r="H61" s="431"/>
      <c r="I61" s="436"/>
      <c r="J61" s="431"/>
      <c r="K61" s="431"/>
      <c r="L61" s="431"/>
      <c r="M61" s="437"/>
      <c r="O61" s="216"/>
      <c r="P61" s="216"/>
      <c r="Q61" s="210"/>
    </row>
    <row r="62" spans="2:17" ht="18.75">
      <c r="B62" s="133" t="s">
        <v>109</v>
      </c>
      <c r="C62" s="134"/>
      <c r="D62" s="134"/>
      <c r="M62" s="308"/>
      <c r="Q62" s="210"/>
    </row>
    <row r="63" spans="2:17" ht="19.5">
      <c r="B63" s="137" t="s">
        <v>271</v>
      </c>
      <c r="C63" s="138"/>
      <c r="D63" s="138"/>
      <c r="L63" s="75"/>
      <c r="M63" s="285"/>
      <c r="N63" s="315">
        <f>+Portada!I34</f>
        <v>3.838</v>
      </c>
      <c r="Q63" s="210"/>
    </row>
    <row r="64" spans="2:17" ht="18">
      <c r="B64" s="138" t="s">
        <v>78</v>
      </c>
      <c r="C64" s="136"/>
      <c r="D64" s="136"/>
      <c r="M64" s="263"/>
      <c r="Q64" s="210"/>
    </row>
    <row r="65" spans="2:17" ht="16.5">
      <c r="B65" s="140" t="s">
        <v>126</v>
      </c>
      <c r="C65" s="136"/>
      <c r="D65" s="136"/>
      <c r="L65" s="161"/>
      <c r="O65" s="217"/>
      <c r="Q65" s="210"/>
    </row>
    <row r="66" spans="2:4" ht="15.75">
      <c r="B66" s="136" t="str">
        <f>+B9</f>
        <v>Período: Desde mayo 2022 al 2056</v>
      </c>
      <c r="C66" s="136"/>
      <c r="D66" s="136"/>
    </row>
    <row r="67" spans="2:13" ht="15.75">
      <c r="B67" s="143" t="s">
        <v>135</v>
      </c>
      <c r="C67" s="143"/>
      <c r="D67" s="143"/>
      <c r="E67" s="144"/>
      <c r="F67" s="142"/>
      <c r="G67" s="144"/>
      <c r="H67" s="144"/>
      <c r="I67" s="145"/>
      <c r="J67" s="144"/>
      <c r="K67" s="144"/>
      <c r="L67" s="144"/>
      <c r="M67" s="144"/>
    </row>
    <row r="68" ht="9.75" customHeight="1"/>
    <row r="69" spans="2:13" ht="19.5" customHeight="1">
      <c r="B69" s="597" t="s">
        <v>95</v>
      </c>
      <c r="C69" s="598"/>
      <c r="D69" s="165"/>
      <c r="E69" s="594" t="s">
        <v>93</v>
      </c>
      <c r="F69" s="595"/>
      <c r="G69" s="596"/>
      <c r="H69" s="594" t="s">
        <v>94</v>
      </c>
      <c r="I69" s="595"/>
      <c r="J69" s="596"/>
      <c r="K69" s="594" t="s">
        <v>31</v>
      </c>
      <c r="L69" s="595"/>
      <c r="M69" s="596"/>
    </row>
    <row r="70" spans="2:13" ht="19.5" customHeight="1">
      <c r="B70" s="599"/>
      <c r="C70" s="600"/>
      <c r="D70" s="166"/>
      <c r="E70" s="149" t="s">
        <v>76</v>
      </c>
      <c r="F70" s="147" t="s">
        <v>77</v>
      </c>
      <c r="G70" s="148" t="s">
        <v>31</v>
      </c>
      <c r="H70" s="149" t="s">
        <v>76</v>
      </c>
      <c r="I70" s="147" t="s">
        <v>77</v>
      </c>
      <c r="J70" s="148" t="s">
        <v>31</v>
      </c>
      <c r="K70" s="149" t="s">
        <v>76</v>
      </c>
      <c r="L70" s="147" t="s">
        <v>77</v>
      </c>
      <c r="M70" s="148" t="s">
        <v>31</v>
      </c>
    </row>
    <row r="71" spans="2:13" ht="9.75" customHeight="1">
      <c r="B71" s="150"/>
      <c r="C71" s="151"/>
      <c r="D71" s="152"/>
      <c r="E71" s="365"/>
      <c r="F71" s="366"/>
      <c r="G71" s="367"/>
      <c r="H71" s="365"/>
      <c r="I71" s="366"/>
      <c r="J71" s="367"/>
      <c r="K71" s="365"/>
      <c r="L71" s="366"/>
      <c r="M71" s="367"/>
    </row>
    <row r="72" spans="2:16" ht="15.75">
      <c r="B72" s="484">
        <v>2022</v>
      </c>
      <c r="C72" s="484" t="e">
        <f>+#REF!+1</f>
        <v>#REF!</v>
      </c>
      <c r="D72" s="497" t="s">
        <v>340</v>
      </c>
      <c r="E72" s="364">
        <f aca="true" t="shared" si="10" ref="E72:F91">ROUND(+E15*$N$63,5)</f>
        <v>13789.49363</v>
      </c>
      <c r="F72" s="362">
        <f t="shared" si="10"/>
        <v>2171.81581</v>
      </c>
      <c r="G72" s="363">
        <f aca="true" t="shared" si="11" ref="G72:G90">+F72+E72</f>
        <v>15961.30944</v>
      </c>
      <c r="H72" s="364">
        <f aca="true" t="shared" si="12" ref="H72:I91">ROUND(+H15*$N$63,5)</f>
        <v>348200.86523</v>
      </c>
      <c r="I72" s="362">
        <f t="shared" si="12"/>
        <v>45065.43231</v>
      </c>
      <c r="J72" s="363">
        <f aca="true" t="shared" si="13" ref="J72:J89">+H72+I72</f>
        <v>393266.29754</v>
      </c>
      <c r="K72" s="364">
        <f aca="true" t="shared" si="14" ref="K72:K81">+E72+H72</f>
        <v>361990.35886</v>
      </c>
      <c r="L72" s="362">
        <f aca="true" t="shared" si="15" ref="L72:L81">+F72+I72</f>
        <v>47237.24812</v>
      </c>
      <c r="M72" s="363">
        <f aca="true" t="shared" si="16" ref="M72:M89">+K72+L72</f>
        <v>409227.60698</v>
      </c>
      <c r="P72" s="154"/>
    </row>
    <row r="73" spans="2:16" ht="15.75">
      <c r="B73" s="484">
        <f aca="true" t="shared" si="17" ref="B73:B106">+B72+1</f>
        <v>2023</v>
      </c>
      <c r="C73" s="484" t="e">
        <f aca="true" t="shared" si="18" ref="C73:C89">+C72+1</f>
        <v>#REF!</v>
      </c>
      <c r="D73" s="167"/>
      <c r="E73" s="364">
        <f t="shared" si="10"/>
        <v>20063.38522</v>
      </c>
      <c r="F73" s="362">
        <f t="shared" si="10"/>
        <v>4378.04947</v>
      </c>
      <c r="G73" s="363">
        <f t="shared" si="11"/>
        <v>24441.434690000002</v>
      </c>
      <c r="H73" s="364">
        <f t="shared" si="12"/>
        <v>448458.40485</v>
      </c>
      <c r="I73" s="362">
        <f t="shared" si="12"/>
        <v>65522.54628</v>
      </c>
      <c r="J73" s="363">
        <f t="shared" si="13"/>
        <v>513980.95113</v>
      </c>
      <c r="K73" s="364">
        <f t="shared" si="14"/>
        <v>468521.79007</v>
      </c>
      <c r="L73" s="362">
        <f t="shared" si="15"/>
        <v>69900.59575000001</v>
      </c>
      <c r="M73" s="363">
        <f t="shared" si="16"/>
        <v>538422.38582</v>
      </c>
      <c r="P73" s="154"/>
    </row>
    <row r="74" spans="2:16" ht="15.75">
      <c r="B74" s="484">
        <f t="shared" si="17"/>
        <v>2024</v>
      </c>
      <c r="C74" s="484" t="e">
        <f t="shared" si="18"/>
        <v>#REF!</v>
      </c>
      <c r="D74" s="167"/>
      <c r="E74" s="364">
        <f t="shared" si="10"/>
        <v>17309.19071</v>
      </c>
      <c r="F74" s="362">
        <f t="shared" si="10"/>
        <v>3740.57295</v>
      </c>
      <c r="G74" s="363">
        <f t="shared" si="11"/>
        <v>21049.76366</v>
      </c>
      <c r="H74" s="364">
        <f t="shared" si="12"/>
        <v>416892.106</v>
      </c>
      <c r="I74" s="362">
        <f t="shared" si="12"/>
        <v>51498.54345</v>
      </c>
      <c r="J74" s="363">
        <f t="shared" si="13"/>
        <v>468390.64945</v>
      </c>
      <c r="K74" s="364">
        <f t="shared" si="14"/>
        <v>434201.29671</v>
      </c>
      <c r="L74" s="362">
        <f t="shared" si="15"/>
        <v>55239.1164</v>
      </c>
      <c r="M74" s="363">
        <f t="shared" si="16"/>
        <v>489440.41311</v>
      </c>
      <c r="P74" s="154"/>
    </row>
    <row r="75" spans="2:16" ht="15.75">
      <c r="B75" s="484">
        <f t="shared" si="17"/>
        <v>2025</v>
      </c>
      <c r="C75" s="484" t="e">
        <f t="shared" si="18"/>
        <v>#REF!</v>
      </c>
      <c r="D75" s="167"/>
      <c r="E75" s="364">
        <f t="shared" si="10"/>
        <v>17309.19071</v>
      </c>
      <c r="F75" s="362">
        <f t="shared" si="10"/>
        <v>2981.40703</v>
      </c>
      <c r="G75" s="363">
        <f t="shared" si="11"/>
        <v>20290.597739999997</v>
      </c>
      <c r="H75" s="364">
        <f t="shared" si="12"/>
        <v>161325.67969</v>
      </c>
      <c r="I75" s="362">
        <f t="shared" si="12"/>
        <v>39960.17695</v>
      </c>
      <c r="J75" s="363">
        <f t="shared" si="13"/>
        <v>201285.85663999998</v>
      </c>
      <c r="K75" s="364">
        <f t="shared" si="14"/>
        <v>178634.87039999999</v>
      </c>
      <c r="L75" s="362">
        <f t="shared" si="15"/>
        <v>42941.58398</v>
      </c>
      <c r="M75" s="363">
        <f t="shared" si="16"/>
        <v>221576.45437999998</v>
      </c>
      <c r="P75" s="154"/>
    </row>
    <row r="76" spans="2:16" ht="15.75">
      <c r="B76" s="484">
        <f t="shared" si="17"/>
        <v>2026</v>
      </c>
      <c r="C76" s="484" t="e">
        <f t="shared" si="18"/>
        <v>#REF!</v>
      </c>
      <c r="D76" s="167"/>
      <c r="E76" s="364">
        <f t="shared" si="10"/>
        <v>17309.19071</v>
      </c>
      <c r="F76" s="362">
        <f t="shared" si="10"/>
        <v>2273.00776</v>
      </c>
      <c r="G76" s="363">
        <f t="shared" si="11"/>
        <v>19582.19847</v>
      </c>
      <c r="H76" s="364">
        <f t="shared" si="12"/>
        <v>500011.37167</v>
      </c>
      <c r="I76" s="362">
        <f t="shared" si="12"/>
        <v>37331.07356</v>
      </c>
      <c r="J76" s="363">
        <f t="shared" si="13"/>
        <v>537342.4452300001</v>
      </c>
      <c r="K76" s="364">
        <f t="shared" si="14"/>
        <v>517320.56238</v>
      </c>
      <c r="L76" s="362">
        <f t="shared" si="15"/>
        <v>39604.08132</v>
      </c>
      <c r="M76" s="363">
        <f t="shared" si="16"/>
        <v>556924.6437</v>
      </c>
      <c r="P76" s="154"/>
    </row>
    <row r="77" spans="2:16" ht="15.75">
      <c r="B77" s="484">
        <f t="shared" si="17"/>
        <v>2027</v>
      </c>
      <c r="C77" s="484" t="e">
        <f t="shared" si="18"/>
        <v>#REF!</v>
      </c>
      <c r="D77" s="167"/>
      <c r="E77" s="364">
        <f t="shared" si="10"/>
        <v>17309.19071</v>
      </c>
      <c r="F77" s="362">
        <f t="shared" si="10"/>
        <v>1574.06267</v>
      </c>
      <c r="G77" s="363">
        <f t="shared" si="11"/>
        <v>18883.25338</v>
      </c>
      <c r="H77" s="364">
        <f t="shared" si="12"/>
        <v>66635.4949</v>
      </c>
      <c r="I77" s="362">
        <f t="shared" si="12"/>
        <v>8683.65017</v>
      </c>
      <c r="J77" s="363">
        <f t="shared" si="13"/>
        <v>75319.14507</v>
      </c>
      <c r="K77" s="364">
        <f t="shared" si="14"/>
        <v>83944.68561</v>
      </c>
      <c r="L77" s="362">
        <f t="shared" si="15"/>
        <v>10257.71284</v>
      </c>
      <c r="M77" s="363">
        <f t="shared" si="16"/>
        <v>94202.39845000001</v>
      </c>
      <c r="P77" s="154"/>
    </row>
    <row r="78" spans="2:16" ht="15.75">
      <c r="B78" s="484">
        <f t="shared" si="17"/>
        <v>2028</v>
      </c>
      <c r="C78" s="484" t="e">
        <f t="shared" si="18"/>
        <v>#REF!</v>
      </c>
      <c r="D78" s="167"/>
      <c r="E78" s="364">
        <f t="shared" si="10"/>
        <v>17309.19071</v>
      </c>
      <c r="F78" s="362">
        <f t="shared" si="10"/>
        <v>875.6486</v>
      </c>
      <c r="G78" s="363">
        <f t="shared" si="11"/>
        <v>18184.83931</v>
      </c>
      <c r="H78" s="364">
        <f t="shared" si="12"/>
        <v>59134.09653</v>
      </c>
      <c r="I78" s="362">
        <f t="shared" si="12"/>
        <v>7035.18714</v>
      </c>
      <c r="J78" s="363">
        <f t="shared" si="13"/>
        <v>66169.28367</v>
      </c>
      <c r="K78" s="364">
        <f t="shared" si="14"/>
        <v>76443.28724</v>
      </c>
      <c r="L78" s="362">
        <f t="shared" si="15"/>
        <v>7910.83574</v>
      </c>
      <c r="M78" s="363">
        <f t="shared" si="16"/>
        <v>84354.12298</v>
      </c>
      <c r="P78" s="154"/>
    </row>
    <row r="79" spans="2:16" ht="15.75">
      <c r="B79" s="484">
        <f t="shared" si="17"/>
        <v>2029</v>
      </c>
      <c r="C79" s="484" t="e">
        <f t="shared" si="18"/>
        <v>#REF!</v>
      </c>
      <c r="D79" s="167"/>
      <c r="E79" s="364">
        <f t="shared" si="10"/>
        <v>8654.59397</v>
      </c>
      <c r="F79" s="362">
        <f t="shared" si="10"/>
        <v>175.72306</v>
      </c>
      <c r="G79" s="363">
        <f>+F79+E79</f>
        <v>8830.31703</v>
      </c>
      <c r="H79" s="364">
        <f t="shared" si="12"/>
        <v>54677.09802</v>
      </c>
      <c r="I79" s="362">
        <f t="shared" si="12"/>
        <v>5350.3951</v>
      </c>
      <c r="J79" s="363">
        <f t="shared" si="13"/>
        <v>60027.49312</v>
      </c>
      <c r="K79" s="364">
        <f t="shared" si="14"/>
        <v>63331.69199</v>
      </c>
      <c r="L79" s="362">
        <f t="shared" si="15"/>
        <v>5526.11816</v>
      </c>
      <c r="M79" s="363">
        <f t="shared" si="16"/>
        <v>68857.81015</v>
      </c>
      <c r="P79" s="154"/>
    </row>
    <row r="80" spans="2:16" ht="15.75">
      <c r="B80" s="484">
        <f t="shared" si="17"/>
        <v>2030</v>
      </c>
      <c r="C80" s="484" t="e">
        <f t="shared" si="18"/>
        <v>#REF!</v>
      </c>
      <c r="D80" s="167"/>
      <c r="E80" s="364">
        <f t="shared" si="10"/>
        <v>0</v>
      </c>
      <c r="F80" s="362">
        <f t="shared" si="10"/>
        <v>0</v>
      </c>
      <c r="G80" s="363">
        <f t="shared" si="11"/>
        <v>0</v>
      </c>
      <c r="H80" s="364">
        <f t="shared" si="12"/>
        <v>50769.66687</v>
      </c>
      <c r="I80" s="362">
        <f t="shared" si="12"/>
        <v>4216.86817</v>
      </c>
      <c r="J80" s="363">
        <f t="shared" si="13"/>
        <v>54986.53504</v>
      </c>
      <c r="K80" s="364">
        <f t="shared" si="14"/>
        <v>50769.66687</v>
      </c>
      <c r="L80" s="362">
        <f t="shared" si="15"/>
        <v>4216.86817</v>
      </c>
      <c r="M80" s="363">
        <f t="shared" si="16"/>
        <v>54986.53504</v>
      </c>
      <c r="P80" s="154"/>
    </row>
    <row r="81" spans="2:16" ht="15.75">
      <c r="B81" s="484">
        <f t="shared" si="17"/>
        <v>2031</v>
      </c>
      <c r="C81" s="484" t="e">
        <f t="shared" si="18"/>
        <v>#REF!</v>
      </c>
      <c r="D81" s="167"/>
      <c r="E81" s="364">
        <f t="shared" si="10"/>
        <v>0</v>
      </c>
      <c r="F81" s="362">
        <f t="shared" si="10"/>
        <v>0</v>
      </c>
      <c r="G81" s="363">
        <f t="shared" si="11"/>
        <v>0</v>
      </c>
      <c r="H81" s="364">
        <f t="shared" si="12"/>
        <v>32603.82006</v>
      </c>
      <c r="I81" s="362">
        <f t="shared" si="12"/>
        <v>3206.00341</v>
      </c>
      <c r="J81" s="363">
        <f t="shared" si="13"/>
        <v>35809.823469999996</v>
      </c>
      <c r="K81" s="364">
        <f t="shared" si="14"/>
        <v>32603.82006</v>
      </c>
      <c r="L81" s="362">
        <f t="shared" si="15"/>
        <v>3206.00341</v>
      </c>
      <c r="M81" s="363">
        <f t="shared" si="16"/>
        <v>35809.823469999996</v>
      </c>
      <c r="P81" s="154"/>
    </row>
    <row r="82" spans="2:16" ht="15.75">
      <c r="B82" s="484">
        <f t="shared" si="17"/>
        <v>2032</v>
      </c>
      <c r="C82" s="484" t="e">
        <f t="shared" si="18"/>
        <v>#REF!</v>
      </c>
      <c r="D82" s="167"/>
      <c r="E82" s="364">
        <f t="shared" si="10"/>
        <v>0</v>
      </c>
      <c r="F82" s="362">
        <f t="shared" si="10"/>
        <v>0</v>
      </c>
      <c r="G82" s="363">
        <f t="shared" si="11"/>
        <v>0</v>
      </c>
      <c r="H82" s="364">
        <f t="shared" si="12"/>
        <v>25800.67394</v>
      </c>
      <c r="I82" s="362">
        <f t="shared" si="12"/>
        <v>9304.30815</v>
      </c>
      <c r="J82" s="363">
        <f t="shared" si="13"/>
        <v>35104.982090000005</v>
      </c>
      <c r="K82" s="364">
        <f aca="true" t="shared" si="19" ref="K82:K89">+E82+H82</f>
        <v>25800.67394</v>
      </c>
      <c r="L82" s="362">
        <f aca="true" t="shared" si="20" ref="L82:L89">+F82+I82</f>
        <v>9304.30815</v>
      </c>
      <c r="M82" s="363">
        <f t="shared" si="16"/>
        <v>35104.982090000005</v>
      </c>
      <c r="P82" s="154"/>
    </row>
    <row r="83" spans="2:16" ht="15.75">
      <c r="B83" s="484">
        <f t="shared" si="17"/>
        <v>2033</v>
      </c>
      <c r="C83" s="484" t="e">
        <f t="shared" si="18"/>
        <v>#REF!</v>
      </c>
      <c r="D83" s="167"/>
      <c r="E83" s="364">
        <f t="shared" si="10"/>
        <v>0</v>
      </c>
      <c r="F83" s="362">
        <f t="shared" si="10"/>
        <v>0</v>
      </c>
      <c r="G83" s="363">
        <f t="shared" si="11"/>
        <v>0</v>
      </c>
      <c r="H83" s="364">
        <f t="shared" si="12"/>
        <v>20518.21635</v>
      </c>
      <c r="I83" s="362">
        <f t="shared" si="12"/>
        <v>1274.1554</v>
      </c>
      <c r="J83" s="363">
        <f t="shared" si="13"/>
        <v>21792.37175</v>
      </c>
      <c r="K83" s="364">
        <f t="shared" si="19"/>
        <v>20518.21635</v>
      </c>
      <c r="L83" s="362">
        <f t="shared" si="20"/>
        <v>1274.1554</v>
      </c>
      <c r="M83" s="363">
        <f t="shared" si="16"/>
        <v>21792.37175</v>
      </c>
      <c r="P83" s="154"/>
    </row>
    <row r="84" spans="2:16" ht="15.75">
      <c r="B84" s="484">
        <f t="shared" si="17"/>
        <v>2034</v>
      </c>
      <c r="C84" s="484" t="e">
        <f t="shared" si="18"/>
        <v>#REF!</v>
      </c>
      <c r="D84" s="167"/>
      <c r="E84" s="364">
        <f t="shared" si="10"/>
        <v>0</v>
      </c>
      <c r="F84" s="362">
        <f t="shared" si="10"/>
        <v>0</v>
      </c>
      <c r="G84" s="363">
        <f t="shared" si="11"/>
        <v>0</v>
      </c>
      <c r="H84" s="364">
        <f t="shared" si="12"/>
        <v>12687.524</v>
      </c>
      <c r="I84" s="362">
        <f t="shared" si="12"/>
        <v>842.03498</v>
      </c>
      <c r="J84" s="363">
        <f t="shared" si="13"/>
        <v>13529.55898</v>
      </c>
      <c r="K84" s="364">
        <f t="shared" si="19"/>
        <v>12687.524</v>
      </c>
      <c r="L84" s="362">
        <f t="shared" si="20"/>
        <v>842.03498</v>
      </c>
      <c r="M84" s="363">
        <f t="shared" si="16"/>
        <v>13529.55898</v>
      </c>
      <c r="P84" s="154"/>
    </row>
    <row r="85" spans="2:16" ht="15.75">
      <c r="B85" s="484">
        <f t="shared" si="17"/>
        <v>2035</v>
      </c>
      <c r="C85" s="484" t="e">
        <f t="shared" si="18"/>
        <v>#REF!</v>
      </c>
      <c r="D85" s="167"/>
      <c r="E85" s="364">
        <f t="shared" si="10"/>
        <v>0</v>
      </c>
      <c r="F85" s="362">
        <f t="shared" si="10"/>
        <v>0</v>
      </c>
      <c r="G85" s="363">
        <f t="shared" si="11"/>
        <v>0</v>
      </c>
      <c r="H85" s="364">
        <f t="shared" si="12"/>
        <v>13242.5353</v>
      </c>
      <c r="I85" s="362">
        <f t="shared" si="12"/>
        <v>448.07829</v>
      </c>
      <c r="J85" s="363">
        <f t="shared" si="13"/>
        <v>13690.613589999999</v>
      </c>
      <c r="K85" s="364">
        <f t="shared" si="19"/>
        <v>13242.5353</v>
      </c>
      <c r="L85" s="362">
        <f t="shared" si="20"/>
        <v>448.07829</v>
      </c>
      <c r="M85" s="363">
        <f t="shared" si="16"/>
        <v>13690.613589999999</v>
      </c>
      <c r="P85" s="154"/>
    </row>
    <row r="86" spans="2:16" ht="15.75">
      <c r="B86" s="484">
        <f t="shared" si="17"/>
        <v>2036</v>
      </c>
      <c r="C86" s="484" t="e">
        <f t="shared" si="18"/>
        <v>#REF!</v>
      </c>
      <c r="D86" s="167"/>
      <c r="E86" s="364">
        <f t="shared" si="10"/>
        <v>0</v>
      </c>
      <c r="F86" s="362">
        <f t="shared" si="10"/>
        <v>0</v>
      </c>
      <c r="G86" s="363">
        <f t="shared" si="11"/>
        <v>0</v>
      </c>
      <c r="H86" s="364">
        <f t="shared" si="12"/>
        <v>2988.99241</v>
      </c>
      <c r="I86" s="362">
        <f t="shared" si="12"/>
        <v>135.54891</v>
      </c>
      <c r="J86" s="363">
        <f t="shared" si="13"/>
        <v>3124.54132</v>
      </c>
      <c r="K86" s="364">
        <f t="shared" si="19"/>
        <v>2988.99241</v>
      </c>
      <c r="L86" s="362">
        <f t="shared" si="20"/>
        <v>135.54891</v>
      </c>
      <c r="M86" s="363">
        <f t="shared" si="16"/>
        <v>3124.54132</v>
      </c>
      <c r="P86" s="154"/>
    </row>
    <row r="87" spans="2:16" ht="15.75">
      <c r="B87" s="484">
        <f t="shared" si="17"/>
        <v>2037</v>
      </c>
      <c r="C87" s="484" t="e">
        <f t="shared" si="18"/>
        <v>#REF!</v>
      </c>
      <c r="D87" s="167"/>
      <c r="E87" s="364">
        <f t="shared" si="10"/>
        <v>0</v>
      </c>
      <c r="F87" s="362">
        <f t="shared" si="10"/>
        <v>0</v>
      </c>
      <c r="G87" s="363">
        <f t="shared" si="11"/>
        <v>0</v>
      </c>
      <c r="H87" s="364">
        <f t="shared" si="12"/>
        <v>1621.85252</v>
      </c>
      <c r="I87" s="362">
        <f t="shared" si="12"/>
        <v>84.25404</v>
      </c>
      <c r="J87" s="363">
        <f t="shared" si="13"/>
        <v>1706.10656</v>
      </c>
      <c r="K87" s="364">
        <f t="shared" si="19"/>
        <v>1621.85252</v>
      </c>
      <c r="L87" s="362">
        <f t="shared" si="20"/>
        <v>84.25404</v>
      </c>
      <c r="M87" s="363">
        <f t="shared" si="16"/>
        <v>1706.10656</v>
      </c>
      <c r="P87" s="154"/>
    </row>
    <row r="88" spans="2:16" ht="15.75">
      <c r="B88" s="484">
        <f t="shared" si="17"/>
        <v>2038</v>
      </c>
      <c r="C88" s="484" t="e">
        <f t="shared" si="18"/>
        <v>#REF!</v>
      </c>
      <c r="D88" s="167"/>
      <c r="E88" s="364">
        <f t="shared" si="10"/>
        <v>0</v>
      </c>
      <c r="F88" s="362">
        <f t="shared" si="10"/>
        <v>0</v>
      </c>
      <c r="G88" s="363">
        <f t="shared" si="11"/>
        <v>0</v>
      </c>
      <c r="H88" s="364">
        <f t="shared" si="12"/>
        <v>1621.85256</v>
      </c>
      <c r="I88" s="362">
        <f t="shared" si="12"/>
        <v>61.78631</v>
      </c>
      <c r="J88" s="363">
        <f t="shared" si="13"/>
        <v>1683.63887</v>
      </c>
      <c r="K88" s="364">
        <f t="shared" si="19"/>
        <v>1621.85256</v>
      </c>
      <c r="L88" s="362">
        <f t="shared" si="20"/>
        <v>61.78631</v>
      </c>
      <c r="M88" s="363">
        <f t="shared" si="16"/>
        <v>1683.63887</v>
      </c>
      <c r="P88" s="154"/>
    </row>
    <row r="89" spans="2:16" ht="15.75">
      <c r="B89" s="484">
        <f t="shared" si="17"/>
        <v>2039</v>
      </c>
      <c r="C89" s="484" t="e">
        <f t="shared" si="18"/>
        <v>#REF!</v>
      </c>
      <c r="D89" s="167"/>
      <c r="E89" s="364">
        <f t="shared" si="10"/>
        <v>0</v>
      </c>
      <c r="F89" s="362">
        <f t="shared" si="10"/>
        <v>0</v>
      </c>
      <c r="G89" s="363">
        <f t="shared" si="11"/>
        <v>0</v>
      </c>
      <c r="H89" s="364">
        <f t="shared" si="12"/>
        <v>1407.40527</v>
      </c>
      <c r="I89" s="362">
        <f t="shared" si="12"/>
        <v>39.31854</v>
      </c>
      <c r="J89" s="363">
        <f t="shared" si="13"/>
        <v>1446.72381</v>
      </c>
      <c r="K89" s="364">
        <f t="shared" si="19"/>
        <v>1407.40527</v>
      </c>
      <c r="L89" s="362">
        <f t="shared" si="20"/>
        <v>39.31854</v>
      </c>
      <c r="M89" s="363">
        <f t="shared" si="16"/>
        <v>1446.72381</v>
      </c>
      <c r="P89" s="154"/>
    </row>
    <row r="90" spans="2:16" ht="15.75">
      <c r="B90" s="484">
        <f t="shared" si="17"/>
        <v>2040</v>
      </c>
      <c r="C90" s="484"/>
      <c r="D90" s="167"/>
      <c r="E90" s="364">
        <f t="shared" si="10"/>
        <v>0</v>
      </c>
      <c r="F90" s="362">
        <f t="shared" si="10"/>
        <v>0</v>
      </c>
      <c r="G90" s="363">
        <f t="shared" si="11"/>
        <v>0</v>
      </c>
      <c r="H90" s="364">
        <f t="shared" si="12"/>
        <v>1407.40542</v>
      </c>
      <c r="I90" s="362">
        <f t="shared" si="12"/>
        <v>16.85082</v>
      </c>
      <c r="J90" s="363">
        <f aca="true" t="shared" si="21" ref="J90:J106">+H90+I90</f>
        <v>1424.2562400000002</v>
      </c>
      <c r="K90" s="364">
        <f aca="true" t="shared" si="22" ref="K90:K106">+E90+H90</f>
        <v>1407.40542</v>
      </c>
      <c r="L90" s="362">
        <f aca="true" t="shared" si="23" ref="L90:L106">+F90+I90</f>
        <v>16.85082</v>
      </c>
      <c r="M90" s="363">
        <f aca="true" t="shared" si="24" ref="M90:M106">+K90+L90</f>
        <v>1424.2562400000002</v>
      </c>
      <c r="P90" s="154"/>
    </row>
    <row r="91" spans="2:16" ht="15.75">
      <c r="B91" s="484">
        <f t="shared" si="17"/>
        <v>2041</v>
      </c>
      <c r="C91" s="484"/>
      <c r="D91" s="167"/>
      <c r="E91" s="364">
        <f t="shared" si="10"/>
        <v>0</v>
      </c>
      <c r="F91" s="362">
        <f t="shared" si="10"/>
        <v>0</v>
      </c>
      <c r="G91" s="363">
        <f aca="true" t="shared" si="25" ref="G91:G106">+F91+E91</f>
        <v>0</v>
      </c>
      <c r="H91" s="364">
        <f t="shared" si="12"/>
        <v>284.01799</v>
      </c>
      <c r="I91" s="362">
        <f t="shared" si="12"/>
        <v>0</v>
      </c>
      <c r="J91" s="363">
        <f t="shared" si="21"/>
        <v>284.01799</v>
      </c>
      <c r="K91" s="364">
        <f t="shared" si="22"/>
        <v>284.01799</v>
      </c>
      <c r="L91" s="362">
        <f t="shared" si="23"/>
        <v>0</v>
      </c>
      <c r="M91" s="363">
        <f t="shared" si="24"/>
        <v>284.01799</v>
      </c>
      <c r="P91" s="154"/>
    </row>
    <row r="92" spans="2:16" ht="15.75">
      <c r="B92" s="484">
        <f t="shared" si="17"/>
        <v>2042</v>
      </c>
      <c r="C92" s="484"/>
      <c r="D92" s="167"/>
      <c r="E92" s="364">
        <f aca="true" t="shared" si="26" ref="E92:F106">ROUND(+E35*$N$63,5)</f>
        <v>0</v>
      </c>
      <c r="F92" s="362">
        <f t="shared" si="26"/>
        <v>0</v>
      </c>
      <c r="G92" s="363">
        <f t="shared" si="25"/>
        <v>0</v>
      </c>
      <c r="H92" s="364">
        <f aca="true" t="shared" si="27" ref="H92:I106">ROUND(+H35*$N$63,5)</f>
        <v>284.01799</v>
      </c>
      <c r="I92" s="362">
        <f t="shared" si="27"/>
        <v>0</v>
      </c>
      <c r="J92" s="363">
        <f t="shared" si="21"/>
        <v>284.01799</v>
      </c>
      <c r="K92" s="364">
        <f t="shared" si="22"/>
        <v>284.01799</v>
      </c>
      <c r="L92" s="362">
        <f t="shared" si="23"/>
        <v>0</v>
      </c>
      <c r="M92" s="363">
        <f t="shared" si="24"/>
        <v>284.01799</v>
      </c>
      <c r="P92" s="154"/>
    </row>
    <row r="93" spans="2:16" ht="15.75">
      <c r="B93" s="484">
        <f t="shared" si="17"/>
        <v>2043</v>
      </c>
      <c r="C93" s="484"/>
      <c r="D93" s="167"/>
      <c r="E93" s="364">
        <f t="shared" si="26"/>
        <v>0</v>
      </c>
      <c r="F93" s="362">
        <f t="shared" si="26"/>
        <v>0</v>
      </c>
      <c r="G93" s="363">
        <f t="shared" si="25"/>
        <v>0</v>
      </c>
      <c r="H93" s="364">
        <f t="shared" si="27"/>
        <v>284.01799</v>
      </c>
      <c r="I93" s="362">
        <f t="shared" si="27"/>
        <v>0</v>
      </c>
      <c r="J93" s="363">
        <f t="shared" si="21"/>
        <v>284.01799</v>
      </c>
      <c r="K93" s="364">
        <f t="shared" si="22"/>
        <v>284.01799</v>
      </c>
      <c r="L93" s="362">
        <f t="shared" si="23"/>
        <v>0</v>
      </c>
      <c r="M93" s="363">
        <f t="shared" si="24"/>
        <v>284.01799</v>
      </c>
      <c r="P93" s="154"/>
    </row>
    <row r="94" spans="2:16" ht="15.75">
      <c r="B94" s="484">
        <f t="shared" si="17"/>
        <v>2044</v>
      </c>
      <c r="C94" s="484"/>
      <c r="D94" s="167"/>
      <c r="E94" s="364">
        <f t="shared" si="26"/>
        <v>0</v>
      </c>
      <c r="F94" s="362">
        <f t="shared" si="26"/>
        <v>0</v>
      </c>
      <c r="G94" s="363">
        <f t="shared" si="25"/>
        <v>0</v>
      </c>
      <c r="H94" s="364">
        <f t="shared" si="27"/>
        <v>284.01799</v>
      </c>
      <c r="I94" s="362">
        <f t="shared" si="27"/>
        <v>0</v>
      </c>
      <c r="J94" s="363">
        <f t="shared" si="21"/>
        <v>284.01799</v>
      </c>
      <c r="K94" s="364">
        <f t="shared" si="22"/>
        <v>284.01799</v>
      </c>
      <c r="L94" s="362">
        <f t="shared" si="23"/>
        <v>0</v>
      </c>
      <c r="M94" s="363">
        <f t="shared" si="24"/>
        <v>284.01799</v>
      </c>
      <c r="P94" s="154"/>
    </row>
    <row r="95" spans="2:16" ht="15.75">
      <c r="B95" s="484">
        <f t="shared" si="17"/>
        <v>2045</v>
      </c>
      <c r="C95" s="484"/>
      <c r="D95" s="167"/>
      <c r="E95" s="364">
        <f t="shared" si="26"/>
        <v>0</v>
      </c>
      <c r="F95" s="362">
        <f t="shared" si="26"/>
        <v>0</v>
      </c>
      <c r="G95" s="363">
        <f t="shared" si="25"/>
        <v>0</v>
      </c>
      <c r="H95" s="364">
        <f t="shared" si="27"/>
        <v>284.01799</v>
      </c>
      <c r="I95" s="362">
        <f t="shared" si="27"/>
        <v>0</v>
      </c>
      <c r="J95" s="363">
        <f t="shared" si="21"/>
        <v>284.01799</v>
      </c>
      <c r="K95" s="364">
        <f t="shared" si="22"/>
        <v>284.01799</v>
      </c>
      <c r="L95" s="362">
        <f t="shared" si="23"/>
        <v>0</v>
      </c>
      <c r="M95" s="363">
        <f t="shared" si="24"/>
        <v>284.01799</v>
      </c>
      <c r="P95" s="154"/>
    </row>
    <row r="96" spans="2:16" ht="15.75">
      <c r="B96" s="484">
        <f t="shared" si="17"/>
        <v>2046</v>
      </c>
      <c r="C96" s="484"/>
      <c r="D96" s="167"/>
      <c r="E96" s="364">
        <f t="shared" si="26"/>
        <v>0</v>
      </c>
      <c r="F96" s="362">
        <f t="shared" si="26"/>
        <v>0</v>
      </c>
      <c r="G96" s="363">
        <f t="shared" si="25"/>
        <v>0</v>
      </c>
      <c r="H96" s="364">
        <f t="shared" si="27"/>
        <v>284.01799</v>
      </c>
      <c r="I96" s="362">
        <f t="shared" si="27"/>
        <v>0</v>
      </c>
      <c r="J96" s="363">
        <f t="shared" si="21"/>
        <v>284.01799</v>
      </c>
      <c r="K96" s="364">
        <f t="shared" si="22"/>
        <v>284.01799</v>
      </c>
      <c r="L96" s="362">
        <f t="shared" si="23"/>
        <v>0</v>
      </c>
      <c r="M96" s="363">
        <f t="shared" si="24"/>
        <v>284.01799</v>
      </c>
      <c r="P96" s="154"/>
    </row>
    <row r="97" spans="2:16" ht="15.75">
      <c r="B97" s="484">
        <f t="shared" si="17"/>
        <v>2047</v>
      </c>
      <c r="C97" s="484"/>
      <c r="D97" s="167"/>
      <c r="E97" s="364">
        <f t="shared" si="26"/>
        <v>0</v>
      </c>
      <c r="F97" s="362">
        <f t="shared" si="26"/>
        <v>0</v>
      </c>
      <c r="G97" s="363">
        <f t="shared" si="25"/>
        <v>0</v>
      </c>
      <c r="H97" s="364">
        <f t="shared" si="27"/>
        <v>284.01799</v>
      </c>
      <c r="I97" s="362">
        <f t="shared" si="27"/>
        <v>0</v>
      </c>
      <c r="J97" s="363">
        <f t="shared" si="21"/>
        <v>284.01799</v>
      </c>
      <c r="K97" s="364">
        <f t="shared" si="22"/>
        <v>284.01799</v>
      </c>
      <c r="L97" s="362">
        <f t="shared" si="23"/>
        <v>0</v>
      </c>
      <c r="M97" s="363">
        <f t="shared" si="24"/>
        <v>284.01799</v>
      </c>
      <c r="P97" s="154"/>
    </row>
    <row r="98" spans="2:16" ht="15.75">
      <c r="B98" s="484">
        <f t="shared" si="17"/>
        <v>2048</v>
      </c>
      <c r="C98" s="484"/>
      <c r="D98" s="167"/>
      <c r="E98" s="364">
        <f t="shared" si="26"/>
        <v>0</v>
      </c>
      <c r="F98" s="362">
        <f t="shared" si="26"/>
        <v>0</v>
      </c>
      <c r="G98" s="363">
        <f t="shared" si="25"/>
        <v>0</v>
      </c>
      <c r="H98" s="364">
        <f t="shared" si="27"/>
        <v>284.01799</v>
      </c>
      <c r="I98" s="362">
        <f t="shared" si="27"/>
        <v>0</v>
      </c>
      <c r="J98" s="363">
        <f t="shared" si="21"/>
        <v>284.01799</v>
      </c>
      <c r="K98" s="364">
        <f t="shared" si="22"/>
        <v>284.01799</v>
      </c>
      <c r="L98" s="362">
        <f t="shared" si="23"/>
        <v>0</v>
      </c>
      <c r="M98" s="363">
        <f t="shared" si="24"/>
        <v>284.01799</v>
      </c>
      <c r="P98" s="154"/>
    </row>
    <row r="99" spans="2:16" ht="15.75">
      <c r="B99" s="484">
        <f t="shared" si="17"/>
        <v>2049</v>
      </c>
      <c r="C99" s="484"/>
      <c r="D99" s="167"/>
      <c r="E99" s="364">
        <f t="shared" si="26"/>
        <v>0</v>
      </c>
      <c r="F99" s="362">
        <f t="shared" si="26"/>
        <v>0</v>
      </c>
      <c r="G99" s="363">
        <f t="shared" si="25"/>
        <v>0</v>
      </c>
      <c r="H99" s="364">
        <f t="shared" si="27"/>
        <v>284.01799</v>
      </c>
      <c r="I99" s="362">
        <f t="shared" si="27"/>
        <v>0</v>
      </c>
      <c r="J99" s="363">
        <f t="shared" si="21"/>
        <v>284.01799</v>
      </c>
      <c r="K99" s="364">
        <f t="shared" si="22"/>
        <v>284.01799</v>
      </c>
      <c r="L99" s="362">
        <f t="shared" si="23"/>
        <v>0</v>
      </c>
      <c r="M99" s="363">
        <f t="shared" si="24"/>
        <v>284.01799</v>
      </c>
      <c r="P99" s="154"/>
    </row>
    <row r="100" spans="2:16" ht="15.75">
      <c r="B100" s="484">
        <f t="shared" si="17"/>
        <v>2050</v>
      </c>
      <c r="C100" s="484"/>
      <c r="D100" s="167"/>
      <c r="E100" s="364">
        <f t="shared" si="26"/>
        <v>0</v>
      </c>
      <c r="F100" s="362">
        <f t="shared" si="26"/>
        <v>0</v>
      </c>
      <c r="G100" s="363">
        <f t="shared" si="25"/>
        <v>0</v>
      </c>
      <c r="H100" s="364">
        <f t="shared" si="27"/>
        <v>284.01799</v>
      </c>
      <c r="I100" s="362">
        <f t="shared" si="27"/>
        <v>0</v>
      </c>
      <c r="J100" s="363">
        <f t="shared" si="21"/>
        <v>284.01799</v>
      </c>
      <c r="K100" s="364">
        <f t="shared" si="22"/>
        <v>284.01799</v>
      </c>
      <c r="L100" s="362">
        <f t="shared" si="23"/>
        <v>0</v>
      </c>
      <c r="M100" s="363">
        <f t="shared" si="24"/>
        <v>284.01799</v>
      </c>
      <c r="P100" s="154"/>
    </row>
    <row r="101" spans="2:16" ht="15.75">
      <c r="B101" s="484">
        <f t="shared" si="17"/>
        <v>2051</v>
      </c>
      <c r="C101" s="484"/>
      <c r="D101" s="167"/>
      <c r="E101" s="364">
        <f t="shared" si="26"/>
        <v>0</v>
      </c>
      <c r="F101" s="362">
        <f t="shared" si="26"/>
        <v>0</v>
      </c>
      <c r="G101" s="363">
        <f t="shared" si="25"/>
        <v>0</v>
      </c>
      <c r="H101" s="364">
        <f t="shared" si="27"/>
        <v>284.01799</v>
      </c>
      <c r="I101" s="362">
        <f t="shared" si="27"/>
        <v>0</v>
      </c>
      <c r="J101" s="363">
        <f t="shared" si="21"/>
        <v>284.01799</v>
      </c>
      <c r="K101" s="364">
        <f t="shared" si="22"/>
        <v>284.01799</v>
      </c>
      <c r="L101" s="362">
        <f t="shared" si="23"/>
        <v>0</v>
      </c>
      <c r="M101" s="363">
        <f t="shared" si="24"/>
        <v>284.01799</v>
      </c>
      <c r="P101" s="154"/>
    </row>
    <row r="102" spans="2:16" ht="15.75">
      <c r="B102" s="484">
        <f t="shared" si="17"/>
        <v>2052</v>
      </c>
      <c r="C102" s="484"/>
      <c r="D102" s="167"/>
      <c r="E102" s="364">
        <f t="shared" si="26"/>
        <v>0</v>
      </c>
      <c r="F102" s="362">
        <f t="shared" si="26"/>
        <v>0</v>
      </c>
      <c r="G102" s="363">
        <f t="shared" si="25"/>
        <v>0</v>
      </c>
      <c r="H102" s="364">
        <f t="shared" si="27"/>
        <v>284.01799</v>
      </c>
      <c r="I102" s="362">
        <f t="shared" si="27"/>
        <v>0</v>
      </c>
      <c r="J102" s="363">
        <f t="shared" si="21"/>
        <v>284.01799</v>
      </c>
      <c r="K102" s="364">
        <f t="shared" si="22"/>
        <v>284.01799</v>
      </c>
      <c r="L102" s="362">
        <f t="shared" si="23"/>
        <v>0</v>
      </c>
      <c r="M102" s="363">
        <f t="shared" si="24"/>
        <v>284.01799</v>
      </c>
      <c r="P102" s="154"/>
    </row>
    <row r="103" spans="2:16" ht="15.75">
      <c r="B103" s="484">
        <f t="shared" si="17"/>
        <v>2053</v>
      </c>
      <c r="C103" s="484"/>
      <c r="D103" s="167"/>
      <c r="E103" s="364">
        <f t="shared" si="26"/>
        <v>0</v>
      </c>
      <c r="F103" s="362">
        <f t="shared" si="26"/>
        <v>0</v>
      </c>
      <c r="G103" s="363">
        <f t="shared" si="25"/>
        <v>0</v>
      </c>
      <c r="H103" s="364">
        <f t="shared" si="27"/>
        <v>284.01799</v>
      </c>
      <c r="I103" s="362">
        <f t="shared" si="27"/>
        <v>0</v>
      </c>
      <c r="J103" s="363">
        <f t="shared" si="21"/>
        <v>284.01799</v>
      </c>
      <c r="K103" s="364">
        <f t="shared" si="22"/>
        <v>284.01799</v>
      </c>
      <c r="L103" s="362">
        <f t="shared" si="23"/>
        <v>0</v>
      </c>
      <c r="M103" s="363">
        <f t="shared" si="24"/>
        <v>284.01799</v>
      </c>
      <c r="P103" s="154"/>
    </row>
    <row r="104" spans="2:16" ht="15.75">
      <c r="B104" s="484">
        <f t="shared" si="17"/>
        <v>2054</v>
      </c>
      <c r="C104" s="484"/>
      <c r="D104" s="167"/>
      <c r="E104" s="364">
        <f t="shared" si="26"/>
        <v>0</v>
      </c>
      <c r="F104" s="362">
        <f t="shared" si="26"/>
        <v>0</v>
      </c>
      <c r="G104" s="363">
        <f t="shared" si="25"/>
        <v>0</v>
      </c>
      <c r="H104" s="364">
        <f t="shared" si="27"/>
        <v>284.01799</v>
      </c>
      <c r="I104" s="362">
        <f t="shared" si="27"/>
        <v>0</v>
      </c>
      <c r="J104" s="363">
        <f t="shared" si="21"/>
        <v>284.01799</v>
      </c>
      <c r="K104" s="364">
        <f t="shared" si="22"/>
        <v>284.01799</v>
      </c>
      <c r="L104" s="362">
        <f t="shared" si="23"/>
        <v>0</v>
      </c>
      <c r="M104" s="363">
        <f t="shared" si="24"/>
        <v>284.01799</v>
      </c>
      <c r="P104" s="154"/>
    </row>
    <row r="105" spans="2:16" ht="15.75">
      <c r="B105" s="484">
        <f t="shared" si="17"/>
        <v>2055</v>
      </c>
      <c r="C105" s="484"/>
      <c r="D105" s="167"/>
      <c r="E105" s="364">
        <f t="shared" si="26"/>
        <v>0</v>
      </c>
      <c r="F105" s="362">
        <f t="shared" si="26"/>
        <v>0</v>
      </c>
      <c r="G105" s="363">
        <f t="shared" si="25"/>
        <v>0</v>
      </c>
      <c r="H105" s="364">
        <f t="shared" si="27"/>
        <v>284.01799</v>
      </c>
      <c r="I105" s="362">
        <f t="shared" si="27"/>
        <v>0</v>
      </c>
      <c r="J105" s="363">
        <f t="shared" si="21"/>
        <v>284.01799</v>
      </c>
      <c r="K105" s="364">
        <f t="shared" si="22"/>
        <v>284.01799</v>
      </c>
      <c r="L105" s="362">
        <f t="shared" si="23"/>
        <v>0</v>
      </c>
      <c r="M105" s="363">
        <f t="shared" si="24"/>
        <v>284.01799</v>
      </c>
      <c r="P105" s="154"/>
    </row>
    <row r="106" spans="2:16" ht="15.75">
      <c r="B106" s="484">
        <f t="shared" si="17"/>
        <v>2056</v>
      </c>
      <c r="C106" s="484"/>
      <c r="D106" s="167"/>
      <c r="E106" s="364">
        <f t="shared" si="26"/>
        <v>0</v>
      </c>
      <c r="F106" s="362">
        <f t="shared" si="26"/>
        <v>0</v>
      </c>
      <c r="G106" s="363">
        <f t="shared" si="25"/>
        <v>0</v>
      </c>
      <c r="H106" s="364">
        <f t="shared" si="27"/>
        <v>284.01799</v>
      </c>
      <c r="I106" s="362">
        <f t="shared" si="27"/>
        <v>0</v>
      </c>
      <c r="J106" s="363">
        <f t="shared" si="21"/>
        <v>284.01799</v>
      </c>
      <c r="K106" s="364">
        <f t="shared" si="22"/>
        <v>284.01799</v>
      </c>
      <c r="L106" s="362">
        <f t="shared" si="23"/>
        <v>0</v>
      </c>
      <c r="M106" s="363">
        <f t="shared" si="24"/>
        <v>284.01799</v>
      </c>
      <c r="P106" s="154"/>
    </row>
    <row r="107" spans="2:16" ht="8.25" customHeight="1">
      <c r="B107" s="155"/>
      <c r="C107" s="156"/>
      <c r="D107" s="168"/>
      <c r="E107" s="368"/>
      <c r="F107" s="369"/>
      <c r="G107" s="370"/>
      <c r="H107" s="368"/>
      <c r="I107" s="369"/>
      <c r="J107" s="370"/>
      <c r="K107" s="368"/>
      <c r="L107" s="369"/>
      <c r="M107" s="370"/>
      <c r="P107" s="154"/>
    </row>
    <row r="108" spans="2:16" ht="15" customHeight="1">
      <c r="B108" s="590" t="s">
        <v>14</v>
      </c>
      <c r="C108" s="591"/>
      <c r="D108" s="163"/>
      <c r="E108" s="584">
        <f aca="true" t="shared" si="28" ref="E108:M108">SUM(E72:E106)</f>
        <v>129053.42636999999</v>
      </c>
      <c r="F108" s="586">
        <f t="shared" si="28"/>
        <v>18170.287350000002</v>
      </c>
      <c r="G108" s="588">
        <f t="shared" si="28"/>
        <v>147223.71372</v>
      </c>
      <c r="H108" s="584">
        <f t="shared" si="28"/>
        <v>2224549.3494300013</v>
      </c>
      <c r="I108" s="586">
        <f t="shared" si="28"/>
        <v>280076.21197999996</v>
      </c>
      <c r="J108" s="588">
        <f t="shared" si="28"/>
        <v>2504625.5614100015</v>
      </c>
      <c r="K108" s="584">
        <f t="shared" si="28"/>
        <v>2353602.775800002</v>
      </c>
      <c r="L108" s="586">
        <f t="shared" si="28"/>
        <v>298246.49933</v>
      </c>
      <c r="M108" s="588">
        <f t="shared" si="28"/>
        <v>2651849.275130002</v>
      </c>
      <c r="P108" s="154"/>
    </row>
    <row r="109" spans="2:16" ht="15" customHeight="1">
      <c r="B109" s="592"/>
      <c r="C109" s="593"/>
      <c r="D109" s="164"/>
      <c r="E109" s="585"/>
      <c r="F109" s="587"/>
      <c r="G109" s="589"/>
      <c r="H109" s="585"/>
      <c r="I109" s="587"/>
      <c r="J109" s="589"/>
      <c r="K109" s="585"/>
      <c r="L109" s="587"/>
      <c r="M109" s="589"/>
      <c r="P109" s="154"/>
    </row>
    <row r="110" ht="6.75" customHeight="1"/>
    <row r="111" spans="2:13" ht="15.75">
      <c r="B111" s="157" t="s">
        <v>115</v>
      </c>
      <c r="C111" s="158"/>
      <c r="D111" s="158"/>
      <c r="E111" s="144"/>
      <c r="F111" s="142"/>
      <c r="G111" s="144"/>
      <c r="H111" s="159"/>
      <c r="I111" s="145"/>
      <c r="J111" s="144"/>
      <c r="K111" s="144"/>
      <c r="L111" s="144"/>
      <c r="M111" s="144"/>
    </row>
    <row r="112" spans="2:13" ht="15">
      <c r="B112" s="157" t="s">
        <v>350</v>
      </c>
      <c r="C112" s="158"/>
      <c r="D112" s="158"/>
      <c r="E112" s="144"/>
      <c r="F112" s="142"/>
      <c r="G112" s="144"/>
      <c r="H112" s="159"/>
      <c r="I112" s="145"/>
      <c r="J112" s="144"/>
      <c r="K112" s="144"/>
      <c r="L112" s="144"/>
      <c r="M112" s="144"/>
    </row>
    <row r="113" spans="2:8" ht="15">
      <c r="B113" s="75" t="s">
        <v>351</v>
      </c>
      <c r="C113" s="158"/>
      <c r="D113" s="158"/>
      <c r="E113" s="144"/>
      <c r="F113" s="142"/>
      <c r="G113" s="144"/>
      <c r="H113" s="169"/>
    </row>
    <row r="114" spans="2:14" ht="15">
      <c r="B114" s="424"/>
      <c r="C114" s="424"/>
      <c r="D114" s="424"/>
      <c r="E114" s="438"/>
      <c r="F114" s="437"/>
      <c r="G114" s="437"/>
      <c r="H114" s="437"/>
      <c r="I114" s="437"/>
      <c r="J114" s="437"/>
      <c r="K114" s="437"/>
      <c r="L114" s="437"/>
      <c r="M114" s="437"/>
      <c r="N114" s="424"/>
    </row>
    <row r="115" spans="2:14" ht="15">
      <c r="B115" s="424"/>
      <c r="C115" s="424"/>
      <c r="D115" s="424"/>
      <c r="E115" s="439"/>
      <c r="F115" s="179"/>
      <c r="G115" s="179"/>
      <c r="H115" s="179"/>
      <c r="I115" s="179"/>
      <c r="J115" s="179"/>
      <c r="K115" s="179"/>
      <c r="L115" s="179"/>
      <c r="M115" s="179"/>
      <c r="N115" s="424"/>
    </row>
    <row r="116" spans="2:14" ht="15">
      <c r="B116" s="424"/>
      <c r="C116" s="424"/>
      <c r="D116" s="424"/>
      <c r="E116" s="440"/>
      <c r="F116" s="437"/>
      <c r="G116" s="437"/>
      <c r="H116" s="437"/>
      <c r="I116" s="437"/>
      <c r="J116" s="437"/>
      <c r="K116" s="437"/>
      <c r="L116" s="437"/>
      <c r="M116" s="437"/>
      <c r="N116" s="424"/>
    </row>
    <row r="117" spans="2:14" ht="15">
      <c r="B117" s="424"/>
      <c r="C117" s="424"/>
      <c r="D117" s="424"/>
      <c r="E117" s="441"/>
      <c r="F117" s="424"/>
      <c r="G117" s="437"/>
      <c r="H117" s="437"/>
      <c r="I117" s="442"/>
      <c r="J117" s="437"/>
      <c r="K117" s="437"/>
      <c r="L117" s="437"/>
      <c r="M117" s="437"/>
      <c r="N117" s="424"/>
    </row>
    <row r="118" spans="2:14" ht="15">
      <c r="B118" s="424"/>
      <c r="C118" s="424"/>
      <c r="D118" s="424"/>
      <c r="E118" s="440"/>
      <c r="F118" s="440"/>
      <c r="G118" s="440"/>
      <c r="H118" s="440"/>
      <c r="I118" s="440"/>
      <c r="J118" s="440"/>
      <c r="K118" s="440"/>
      <c r="L118" s="440"/>
      <c r="M118" s="440"/>
      <c r="N118" s="424"/>
    </row>
    <row r="119" spans="2:14" ht="15">
      <c r="B119" s="424"/>
      <c r="C119" s="424"/>
      <c r="D119" s="424"/>
      <c r="E119" s="437"/>
      <c r="F119" s="424"/>
      <c r="G119" s="437"/>
      <c r="H119" s="437"/>
      <c r="I119" s="442"/>
      <c r="J119" s="437"/>
      <c r="K119" s="437"/>
      <c r="L119" s="437"/>
      <c r="M119" s="437"/>
      <c r="N119" s="424"/>
    </row>
    <row r="120" spans="2:14" ht="15">
      <c r="B120" s="424"/>
      <c r="C120" s="424"/>
      <c r="D120" s="424"/>
      <c r="E120" s="437"/>
      <c r="F120" s="424"/>
      <c r="G120" s="437"/>
      <c r="H120" s="437"/>
      <c r="I120" s="442"/>
      <c r="J120" s="437"/>
      <c r="K120" s="437"/>
      <c r="L120" s="437"/>
      <c r="M120" s="437"/>
      <c r="N120" s="424"/>
    </row>
    <row r="121" spans="2:14" ht="15">
      <c r="B121" s="424"/>
      <c r="C121" s="424"/>
      <c r="D121" s="424"/>
      <c r="E121" s="437"/>
      <c r="F121" s="424"/>
      <c r="G121" s="437"/>
      <c r="H121" s="437"/>
      <c r="I121" s="442"/>
      <c r="J121" s="437"/>
      <c r="K121" s="437"/>
      <c r="L121" s="437"/>
      <c r="M121" s="437"/>
      <c r="N121" s="424"/>
    </row>
    <row r="122" spans="2:14" ht="15">
      <c r="B122" s="424"/>
      <c r="C122" s="424"/>
      <c r="D122" s="424"/>
      <c r="E122" s="437"/>
      <c r="F122" s="424"/>
      <c r="G122" s="437"/>
      <c r="H122" s="437"/>
      <c r="I122" s="442"/>
      <c r="J122" s="437"/>
      <c r="K122" s="437"/>
      <c r="L122" s="437"/>
      <c r="M122" s="437"/>
      <c r="N122" s="424"/>
    </row>
    <row r="123" spans="2:14" ht="15">
      <c r="B123" s="424"/>
      <c r="C123" s="424"/>
      <c r="D123" s="424"/>
      <c r="E123" s="437"/>
      <c r="F123" s="424"/>
      <c r="G123" s="437"/>
      <c r="H123" s="437"/>
      <c r="I123" s="442"/>
      <c r="J123" s="437"/>
      <c r="K123" s="437"/>
      <c r="L123" s="437"/>
      <c r="M123" s="437"/>
      <c r="N123" s="424"/>
    </row>
    <row r="124" spans="2:14" ht="15">
      <c r="B124" s="424"/>
      <c r="C124" s="424"/>
      <c r="D124" s="424"/>
      <c r="E124" s="437"/>
      <c r="F124" s="424"/>
      <c r="G124" s="437"/>
      <c r="H124" s="437"/>
      <c r="I124" s="442"/>
      <c r="J124" s="437"/>
      <c r="K124" s="437"/>
      <c r="L124" s="437"/>
      <c r="M124" s="437"/>
      <c r="N124" s="424"/>
    </row>
    <row r="125" spans="2:14" ht="15">
      <c r="B125" s="424"/>
      <c r="C125" s="424"/>
      <c r="D125" s="424"/>
      <c r="E125" s="437"/>
      <c r="F125" s="424"/>
      <c r="G125" s="437"/>
      <c r="H125" s="437"/>
      <c r="I125" s="442"/>
      <c r="J125" s="437"/>
      <c r="K125" s="437"/>
      <c r="L125" s="437"/>
      <c r="M125" s="437"/>
      <c r="N125" s="424"/>
    </row>
    <row r="126" spans="2:14" ht="15">
      <c r="B126" s="424"/>
      <c r="C126" s="424"/>
      <c r="D126" s="424"/>
      <c r="E126" s="437"/>
      <c r="F126" s="424"/>
      <c r="G126" s="437"/>
      <c r="H126" s="437"/>
      <c r="I126" s="442"/>
      <c r="J126" s="437"/>
      <c r="K126" s="437"/>
      <c r="L126" s="437"/>
      <c r="M126" s="437"/>
      <c r="N126" s="424"/>
    </row>
    <row r="127" spans="2:14" ht="15">
      <c r="B127" s="424"/>
      <c r="C127" s="424"/>
      <c r="D127" s="424"/>
      <c r="E127" s="437"/>
      <c r="F127" s="424"/>
      <c r="G127" s="437"/>
      <c r="H127" s="437"/>
      <c r="I127" s="442"/>
      <c r="J127" s="437"/>
      <c r="K127" s="437"/>
      <c r="L127" s="437"/>
      <c r="M127" s="437"/>
      <c r="N127" s="424"/>
    </row>
    <row r="128" spans="2:14" ht="15">
      <c r="B128" s="424"/>
      <c r="C128" s="424"/>
      <c r="D128" s="424"/>
      <c r="E128" s="437"/>
      <c r="F128" s="424"/>
      <c r="G128" s="437"/>
      <c r="H128" s="437"/>
      <c r="I128" s="442"/>
      <c r="J128" s="437"/>
      <c r="K128" s="437"/>
      <c r="L128" s="437"/>
      <c r="M128" s="437"/>
      <c r="N128" s="424"/>
    </row>
    <row r="129" spans="2:14" ht="15">
      <c r="B129" s="424"/>
      <c r="C129" s="424"/>
      <c r="D129" s="424"/>
      <c r="E129" s="437"/>
      <c r="F129" s="424"/>
      <c r="G129" s="437"/>
      <c r="H129" s="437"/>
      <c r="I129" s="442"/>
      <c r="J129" s="437"/>
      <c r="K129" s="437"/>
      <c r="L129" s="437"/>
      <c r="M129" s="437"/>
      <c r="N129" s="424"/>
    </row>
    <row r="130" spans="2:14" ht="15">
      <c r="B130" s="424"/>
      <c r="C130" s="424"/>
      <c r="D130" s="424"/>
      <c r="E130" s="437"/>
      <c r="F130" s="424"/>
      <c r="G130" s="437"/>
      <c r="H130" s="437"/>
      <c r="I130" s="442"/>
      <c r="J130" s="437"/>
      <c r="K130" s="437"/>
      <c r="L130" s="437"/>
      <c r="M130" s="437"/>
      <c r="N130" s="424"/>
    </row>
    <row r="131" spans="2:14" ht="15">
      <c r="B131" s="424"/>
      <c r="C131" s="424"/>
      <c r="D131" s="424"/>
      <c r="E131" s="437"/>
      <c r="F131" s="424"/>
      <c r="G131" s="437"/>
      <c r="H131" s="437"/>
      <c r="I131" s="442"/>
      <c r="J131" s="437"/>
      <c r="K131" s="437"/>
      <c r="L131" s="437"/>
      <c r="M131" s="437"/>
      <c r="N131" s="424"/>
    </row>
  </sheetData>
  <sheetProtection/>
  <mergeCells count="29">
    <mergeCell ref="B69:C70"/>
    <mergeCell ref="G51:G52"/>
    <mergeCell ref="J108:J109"/>
    <mergeCell ref="E12:G12"/>
    <mergeCell ref="H12:J12"/>
    <mergeCell ref="B12:C13"/>
    <mergeCell ref="B51:C52"/>
    <mergeCell ref="E51:E52"/>
    <mergeCell ref="F51:F52"/>
    <mergeCell ref="K12:M12"/>
    <mergeCell ref="H51:H52"/>
    <mergeCell ref="E69:G69"/>
    <mergeCell ref="H69:J69"/>
    <mergeCell ref="K69:M69"/>
    <mergeCell ref="I51:I52"/>
    <mergeCell ref="J51:J52"/>
    <mergeCell ref="K51:K52"/>
    <mergeCell ref="L51:L52"/>
    <mergeCell ref="M51:M52"/>
    <mergeCell ref="B5:D5"/>
    <mergeCell ref="K108:K109"/>
    <mergeCell ref="L108:L109"/>
    <mergeCell ref="M108:M109"/>
    <mergeCell ref="B108:C109"/>
    <mergeCell ref="E108:E109"/>
    <mergeCell ref="F108:F109"/>
    <mergeCell ref="G108:G109"/>
    <mergeCell ref="H108:H109"/>
    <mergeCell ref="I108:I10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72:G90 G91:G10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266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30 DE ABRIL DE 2022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267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128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44681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0" t="s">
        <v>268</v>
      </c>
      <c r="E20" s="510"/>
      <c r="F20" s="510"/>
      <c r="G20" s="51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233</v>
      </c>
      <c r="E23" s="6"/>
      <c r="F23" s="6"/>
      <c r="G23" s="6"/>
    </row>
    <row r="24" spans="1:7" ht="16.5" customHeight="1">
      <c r="A24" s="6"/>
      <c r="B24" s="10"/>
      <c r="C24" s="10"/>
      <c r="D24" s="6" t="s">
        <v>234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44712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131</v>
      </c>
      <c r="E32" s="509"/>
      <c r="F32" s="509"/>
      <c r="G32" s="509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3.838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16" t="s">
        <v>266</v>
      </c>
      <c r="C6" s="516"/>
      <c r="D6" s="516"/>
      <c r="E6" s="516"/>
      <c r="F6" s="516"/>
      <c r="G6" s="516"/>
      <c r="H6" s="516"/>
      <c r="I6" s="516"/>
      <c r="J6" s="516"/>
      <c r="K6" s="218"/>
      <c r="L6" s="218"/>
      <c r="M6" s="218"/>
      <c r="N6" s="127"/>
      <c r="O6" s="29"/>
    </row>
    <row r="7" spans="1:15" s="1" customFormat="1" ht="18" customHeight="1">
      <c r="A7" s="4"/>
      <c r="B7" s="512" t="str">
        <f>+Indice!B7</f>
        <v>AL 30 DE ABRIL DE 2022</v>
      </c>
      <c r="C7" s="512"/>
      <c r="D7" s="512"/>
      <c r="E7" s="512"/>
      <c r="F7" s="512"/>
      <c r="G7" s="512"/>
      <c r="H7" s="512"/>
      <c r="I7" s="512"/>
      <c r="J7" s="512"/>
      <c r="K7" s="218"/>
      <c r="L7" s="218"/>
      <c r="M7" s="218"/>
      <c r="N7" s="127"/>
      <c r="O7" s="29"/>
    </row>
    <row r="8" spans="1:15" s="1" customFormat="1" ht="19.5" customHeight="1">
      <c r="A8" s="4"/>
      <c r="B8" s="511"/>
      <c r="C8" s="511"/>
      <c r="D8" s="511"/>
      <c r="E8" s="511"/>
      <c r="F8" s="511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651.39782612</v>
      </c>
      <c r="D13" s="373">
        <f>('DGRGL-C1'!D18+'DGRGL-C1'!D46)/1000</f>
        <v>2500.06485665</v>
      </c>
      <c r="E13" s="446">
        <f>+D13/$D$15</f>
        <v>0.974840553915249</v>
      </c>
      <c r="F13" s="122"/>
      <c r="G13" s="121" t="s">
        <v>30</v>
      </c>
      <c r="H13" s="371">
        <f>(+'DGRGL-C3'!C19+'DGRGL-C3'!C45)/1000</f>
        <v>668.2096097699999</v>
      </c>
      <c r="I13" s="371">
        <f>(+'DGRGL-C3'!D19+'DGRGL-C3'!D45)/1000</f>
        <v>2564.5884822999997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16.811783650000002</v>
      </c>
      <c r="D14" s="373">
        <f>+'DGRGL-C1'!D15/1000</f>
        <v>64.52362565</v>
      </c>
      <c r="E14" s="446">
        <f>+D14/$D$15</f>
        <v>0.025159446084750903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668.20960977</v>
      </c>
      <c r="D15" s="374">
        <f>+D14+D13</f>
        <v>2564.5884823</v>
      </c>
      <c r="E15" s="447">
        <f>SUM(E13:E14)</f>
        <v>1</v>
      </c>
      <c r="F15" s="124"/>
      <c r="G15" s="123" t="s">
        <v>31</v>
      </c>
      <c r="H15" s="372">
        <f>+H14+H13</f>
        <v>668.2096097699999</v>
      </c>
      <c r="I15" s="372">
        <f>+I14+I13</f>
        <v>2564.5884822999997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402.249766</v>
      </c>
      <c r="D20" s="373">
        <f>('DGRGL-C2'!D15+'DGRGL-C2'!D20)/1000</f>
        <v>1543.83460191</v>
      </c>
      <c r="E20" s="446">
        <f>+D20/$D$23</f>
        <v>0.6019814143926291</v>
      </c>
      <c r="F20" s="122"/>
      <c r="G20" s="390" t="s">
        <v>165</v>
      </c>
      <c r="H20" s="379">
        <f>(+'DGRGL-C5'!C19+'DGRGL-C5'!C44+'DGRGL-C5'!C57)/1000</f>
        <v>537.6464347599999</v>
      </c>
      <c r="I20" s="379">
        <f>(+'DGRGL-C5'!D19+'DGRGL-C5'!D44+'DGRGL-C5'!D57)/1000</f>
        <v>2063.48701661</v>
      </c>
      <c r="J20" s="448">
        <f aca="true" t="shared" si="0" ref="J20:J28">+I20/$I$29</f>
        <v>0.8046074568499204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263.63807425</v>
      </c>
      <c r="D21" s="373">
        <f>('DGRGL-C2'!D16+'DGRGL-C2'!D21)/1000</f>
        <v>1011.84292897</v>
      </c>
      <c r="E21" s="446">
        <f>+D21/$D$23</f>
        <v>0.3945439730207901</v>
      </c>
      <c r="F21" s="122"/>
      <c r="G21" s="390" t="s">
        <v>282</v>
      </c>
      <c r="H21" s="379">
        <f>(+'DGRGL-C5'!C34)/1000</f>
        <v>69.65090957000001</v>
      </c>
      <c r="I21" s="379">
        <f>(+'DGRGL-C5'!D34)/1000</f>
        <v>267.32019092999997</v>
      </c>
      <c r="J21" s="448">
        <f t="shared" si="0"/>
        <v>0.10423512106326674</v>
      </c>
      <c r="M21" s="232"/>
      <c r="N21" s="233"/>
      <c r="O21" s="54"/>
    </row>
    <row r="22" spans="2:15" ht="19.5" customHeight="1">
      <c r="B22" s="121" t="s">
        <v>261</v>
      </c>
      <c r="C22" s="373">
        <f>('DGRGL-C2'!C17+'DGRGL-C2'!C22)/1000</f>
        <v>2.3217695199999997</v>
      </c>
      <c r="D22" s="373">
        <f>('DGRGL-C2'!D17+'DGRGL-C2'!D22)/1000</f>
        <v>8.91095142</v>
      </c>
      <c r="E22" s="446">
        <f>+D22/$D$23</f>
        <v>0.003474612586580905</v>
      </c>
      <c r="F22" s="124"/>
      <c r="G22" s="390" t="s">
        <v>235</v>
      </c>
      <c r="H22" s="379">
        <f>+'DGRGL-C5'!C35/1000</f>
        <v>27.276408630000002</v>
      </c>
      <c r="I22" s="379">
        <f>+'DGRGL-C5'!D35/1000</f>
        <v>104.68685632</v>
      </c>
      <c r="J22" s="448">
        <f t="shared" si="0"/>
        <v>0.04082013821808702</v>
      </c>
      <c r="M22" s="234"/>
      <c r="N22" s="230"/>
      <c r="O22" s="54"/>
    </row>
    <row r="23" spans="2:15" ht="25.5">
      <c r="B23" s="123" t="s">
        <v>31</v>
      </c>
      <c r="C23" s="374">
        <f>+C21+C20+C22</f>
        <v>668.2096097699999</v>
      </c>
      <c r="D23" s="374">
        <f>+D21+D20+D22</f>
        <v>2564.5884822999997</v>
      </c>
      <c r="E23" s="447">
        <f>+E21+E20+E22</f>
        <v>1.0000000000000002</v>
      </c>
      <c r="F23" s="124"/>
      <c r="G23" s="231" t="s">
        <v>166</v>
      </c>
      <c r="H23" s="379">
        <f>+'DGRGL-C5'!C28/1000</f>
        <v>15.7848272</v>
      </c>
      <c r="I23" s="379">
        <f>+'DGRGL-C5'!D28/1000</f>
        <v>60.58216679</v>
      </c>
      <c r="J23" s="448">
        <f t="shared" si="0"/>
        <v>0.023622568380120036</v>
      </c>
      <c r="M23" s="230"/>
      <c r="N23" s="230"/>
      <c r="O23" s="54"/>
    </row>
    <row r="24" spans="2:15" ht="19.5" customHeight="1">
      <c r="B24" s="117" t="s">
        <v>245</v>
      </c>
      <c r="C24" s="289"/>
      <c r="D24" s="480"/>
      <c r="E24" s="290"/>
      <c r="F24" s="124"/>
      <c r="G24" s="390" t="s">
        <v>152</v>
      </c>
      <c r="H24" s="379">
        <f>(+'DGRGL-C5'!C41+'DGRGL-C5'!C101)/1000</f>
        <v>9.494918239999999</v>
      </c>
      <c r="I24" s="379">
        <f>(+'DGRGL-C5'!D41+'DGRGL-C5'!D101)/1000</f>
        <v>36.441496199999996</v>
      </c>
      <c r="J24" s="448">
        <f t="shared" si="0"/>
        <v>0.01420949070445726</v>
      </c>
      <c r="M24" s="230"/>
      <c r="N24" s="230"/>
      <c r="O24" s="54"/>
    </row>
    <row r="25" spans="6:15" ht="19.5" customHeight="1">
      <c r="F25" s="124"/>
      <c r="G25" s="390" t="s">
        <v>284</v>
      </c>
      <c r="H25" s="379">
        <f>(+'DGRGL-C5'!C36+'DGRGL-C5'!C97)/1000</f>
        <v>3.67612324</v>
      </c>
      <c r="I25" s="379">
        <f>(+'DGRGL-C5'!D36+'DGRGL-C5'!D97)/1000</f>
        <v>14.108961</v>
      </c>
      <c r="J25" s="448">
        <f t="shared" si="0"/>
        <v>0.005501452220259003</v>
      </c>
      <c r="M25" s="230"/>
      <c r="N25" s="230"/>
      <c r="O25" s="54"/>
    </row>
    <row r="26" spans="2:15" ht="19.5" customHeight="1">
      <c r="B26" s="517" t="s">
        <v>33</v>
      </c>
      <c r="C26" s="518"/>
      <c r="D26" s="518"/>
      <c r="E26" s="519"/>
      <c r="F26" s="124"/>
      <c r="G26" s="390" t="s">
        <v>157</v>
      </c>
      <c r="H26" s="379">
        <f>(+'DGRGL-C5'!C37+'DGRGL-C5'!C96)/1000</f>
        <v>3.6225739800000003</v>
      </c>
      <c r="I26" s="379">
        <f>(+'DGRGL-C5'!D37+'DGRGL-C5'!D96)/1000</f>
        <v>13.90343894</v>
      </c>
      <c r="J26" s="448">
        <f t="shared" si="0"/>
        <v>0.005421313803737814</v>
      </c>
      <c r="M26" s="230"/>
      <c r="N26" s="230"/>
      <c r="O26" s="54"/>
    </row>
    <row r="27" spans="2:16" ht="25.5">
      <c r="B27" s="120"/>
      <c r="C27" s="375" t="s">
        <v>13</v>
      </c>
      <c r="D27" s="375" t="s">
        <v>133</v>
      </c>
      <c r="E27" s="378" t="s">
        <v>26</v>
      </c>
      <c r="F27" s="116"/>
      <c r="G27" s="231" t="s">
        <v>169</v>
      </c>
      <c r="H27" s="379">
        <f>+'DGRGL-C5'!C29/1000</f>
        <v>1.02695645</v>
      </c>
      <c r="I27" s="379">
        <f>+'DGRGL-C5'!D29/1000</f>
        <v>3.94145886</v>
      </c>
      <c r="J27" s="448">
        <f t="shared" si="0"/>
        <v>0.001536877704630874</v>
      </c>
      <c r="M27" s="232"/>
      <c r="N27" s="230"/>
      <c r="O27" s="54"/>
      <c r="P27" s="55"/>
    </row>
    <row r="28" spans="2:16" ht="19.5" customHeight="1">
      <c r="B28" s="121" t="s">
        <v>269</v>
      </c>
      <c r="C28" s="371">
        <f>(+'DGRGL-C5'!C19+'DGRGL-C5'!C44+'DGRGL-C5'!C56)/1000</f>
        <v>537.6464347599999</v>
      </c>
      <c r="D28" s="371">
        <f>('DGRGL-C5'!D19+'DGRGL-C5'!D44+'DGRGL-C5'!D56)/1000</f>
        <v>2063.48701661</v>
      </c>
      <c r="E28" s="446">
        <f>+C28/$C$31</f>
        <v>0.8046074568503431</v>
      </c>
      <c r="F28" s="119"/>
      <c r="G28" s="390" t="s">
        <v>220</v>
      </c>
      <c r="H28" s="379">
        <f>+'DGRGL-C5'!C38/1000</f>
        <v>0.0304577</v>
      </c>
      <c r="I28" s="379">
        <f>+'DGRGL-C5'!D38/1000</f>
        <v>0.11689664999999999</v>
      </c>
      <c r="J28" s="448">
        <f t="shared" si="0"/>
        <v>4.5581055520908986E-05</v>
      </c>
      <c r="M28" s="230"/>
      <c r="N28" s="235"/>
      <c r="O28" s="97"/>
      <c r="P28" s="55"/>
    </row>
    <row r="29" spans="2:16" ht="19.5" customHeight="1">
      <c r="B29" s="121" t="s">
        <v>63</v>
      </c>
      <c r="C29" s="371">
        <f>(+'DGRGL-C5'!C33+'DGRGL-C5'!C40+'DGRGL-C5'!C95+'DGRGL-C5'!C100)/1000</f>
        <v>113.75139136000001</v>
      </c>
      <c r="D29" s="371">
        <f>(+'DGRGL-C5'!D33+'DGRGL-C5'!D40+'DGRGL-C5'!D95+'DGRGL-C5'!D100)/1000</f>
        <v>436.57784004</v>
      </c>
      <c r="E29" s="446">
        <f>+C29/$C$31</f>
        <v>0.17023309706538584</v>
      </c>
      <c r="F29" s="122"/>
      <c r="G29" s="123" t="s">
        <v>31</v>
      </c>
      <c r="H29" s="380">
        <f>SUM(H20:H28)</f>
        <v>668.2096097699999</v>
      </c>
      <c r="I29" s="380">
        <f>SUM(I20:I28)</f>
        <v>2564.5884822999997</v>
      </c>
      <c r="J29" s="449">
        <f>SUM(J20:J28)</f>
        <v>0.9999999999999999</v>
      </c>
      <c r="M29" s="236"/>
      <c r="N29" s="237"/>
      <c r="O29" s="54"/>
      <c r="P29" s="55"/>
    </row>
    <row r="30" spans="2:16" ht="19.5" customHeight="1">
      <c r="B30" s="121" t="s">
        <v>51</v>
      </c>
      <c r="C30" s="371">
        <f>(+'DGRGL-C5'!C27)/1000</f>
        <v>16.811783650000002</v>
      </c>
      <c r="D30" s="371">
        <f>(+'DGRGL-C5'!D27)/1000</f>
        <v>64.52362565</v>
      </c>
      <c r="E30" s="446">
        <f>+C30/$C$31</f>
        <v>0.025159446084270884</v>
      </c>
      <c r="F30" s="122"/>
      <c r="G30" s="117" t="s">
        <v>167</v>
      </c>
      <c r="L30" s="230"/>
      <c r="M30" s="238"/>
      <c r="N30" s="230"/>
      <c r="O30" s="54"/>
      <c r="P30" s="55"/>
    </row>
    <row r="31" spans="2:16" ht="19.5" customHeight="1">
      <c r="B31" s="123" t="s">
        <v>31</v>
      </c>
      <c r="C31" s="372">
        <f>+C28+C29+C30</f>
        <v>668.20960977</v>
      </c>
      <c r="D31" s="372">
        <f>+D28+D29+D30</f>
        <v>2564.5884823</v>
      </c>
      <c r="E31" s="447">
        <f>+E28+E29+E30</f>
        <v>0.9999999999999998</v>
      </c>
      <c r="F31" s="122"/>
      <c r="G31" s="117" t="s">
        <v>168</v>
      </c>
      <c r="H31" s="461"/>
      <c r="I31" s="461"/>
      <c r="M31" s="238"/>
      <c r="N31" s="230"/>
      <c r="O31" s="54"/>
      <c r="P31" s="55"/>
    </row>
    <row r="32" spans="2:16" ht="19.5" customHeight="1">
      <c r="B32" s="117" t="s">
        <v>270</v>
      </c>
      <c r="C32" s="479"/>
      <c r="D32" s="481"/>
      <c r="E32" s="52"/>
      <c r="F32" s="122"/>
      <c r="L32" s="230"/>
      <c r="M32" s="238"/>
      <c r="N32" s="230"/>
      <c r="O32" s="54"/>
      <c r="P32" s="55"/>
    </row>
    <row r="33" spans="6:16" ht="19.5" customHeight="1">
      <c r="F33" s="124"/>
      <c r="L33" s="230"/>
      <c r="M33" s="238"/>
      <c r="N33" s="230"/>
      <c r="O33" s="54"/>
      <c r="P33" s="55"/>
    </row>
    <row r="34" spans="2:16" ht="19.5" customHeight="1">
      <c r="B34" s="517" t="s">
        <v>23</v>
      </c>
      <c r="C34" s="518"/>
      <c r="D34" s="518"/>
      <c r="E34" s="519"/>
      <c r="F34" s="239"/>
      <c r="L34" s="230"/>
      <c r="M34" s="240"/>
      <c r="N34" s="230"/>
      <c r="O34" s="54"/>
      <c r="P34" s="55"/>
    </row>
    <row r="35" spans="2:16" ht="19.5" customHeight="1">
      <c r="B35" s="120"/>
      <c r="C35" s="375" t="s">
        <v>13</v>
      </c>
      <c r="D35" s="375" t="s">
        <v>133</v>
      </c>
      <c r="E35" s="378" t="s">
        <v>26</v>
      </c>
      <c r="F35" s="116"/>
      <c r="G35" s="517" t="s">
        <v>62</v>
      </c>
      <c r="H35" s="518"/>
      <c r="I35" s="518"/>
      <c r="J35" s="519"/>
      <c r="L35" s="238"/>
      <c r="M35" s="241"/>
      <c r="N35" s="241"/>
      <c r="O35" s="54"/>
      <c r="P35" s="55"/>
    </row>
    <row r="36" spans="2:16" ht="19.5" customHeight="1">
      <c r="B36" s="121" t="s">
        <v>133</v>
      </c>
      <c r="C36" s="371">
        <f>(+'DGRGL-C4'!C15+'DGRGL-C4'!C58)/1000</f>
        <v>523.17785912</v>
      </c>
      <c r="D36" s="371">
        <f>(+'DGRGL-C4'!D15+'DGRGL-C4'!D58)/1000</f>
        <v>2007.9566232990398</v>
      </c>
      <c r="E36" s="446">
        <f>+D36/$D$40</f>
        <v>0.78295470683039</v>
      </c>
      <c r="F36" s="119"/>
      <c r="G36" s="118"/>
      <c r="H36" s="520" t="s">
        <v>13</v>
      </c>
      <c r="I36" s="520"/>
      <c r="J36" s="521"/>
      <c r="L36" s="238"/>
      <c r="M36" s="241"/>
      <c r="N36" s="241"/>
      <c r="O36" s="54"/>
      <c r="P36" s="55"/>
    </row>
    <row r="37" spans="2:16" ht="19.5" customHeight="1">
      <c r="B37" s="121" t="s">
        <v>34</v>
      </c>
      <c r="C37" s="371">
        <f>(+'DGRGL-C4'!C29)/1000</f>
        <v>111.07742917</v>
      </c>
      <c r="D37" s="371">
        <f>(+'DGRGL-C4'!D29)/1000</f>
        <v>426.31517316000003</v>
      </c>
      <c r="E37" s="446">
        <f>+D37/$D$40</f>
        <v>0.1662314153332808</v>
      </c>
      <c r="F37" s="119"/>
      <c r="G37" s="391" t="s">
        <v>95</v>
      </c>
      <c r="H37" s="375" t="s">
        <v>27</v>
      </c>
      <c r="I37" s="375" t="s">
        <v>29</v>
      </c>
      <c r="J37" s="393" t="s">
        <v>31</v>
      </c>
      <c r="L37" s="238"/>
      <c r="M37" s="241"/>
      <c r="N37" s="241"/>
      <c r="O37" s="54"/>
      <c r="P37" s="55"/>
    </row>
    <row r="38" spans="2:16" ht="19.5" customHeight="1">
      <c r="B38" s="121" t="s">
        <v>35</v>
      </c>
      <c r="C38" s="371">
        <f>(+'DGRGL-C4'!C24)/1000</f>
        <v>23.396305369999997</v>
      </c>
      <c r="D38" s="371">
        <f>(+'DGRGL-C4'!D24)/1000</f>
        <v>89.79502000999999</v>
      </c>
      <c r="E38" s="446">
        <f>+D38/$D$40</f>
        <v>0.035013422476850055</v>
      </c>
      <c r="F38" s="124"/>
      <c r="G38" s="243">
        <v>2009</v>
      </c>
      <c r="H38" s="371">
        <v>71</v>
      </c>
      <c r="I38" s="371">
        <v>192</v>
      </c>
      <c r="J38" s="394">
        <f aca="true" t="shared" si="1" ref="J38:J50">+I38+H38</f>
        <v>263</v>
      </c>
      <c r="L38" s="238"/>
      <c r="M38" s="242"/>
      <c r="N38" s="230"/>
      <c r="O38" s="54"/>
      <c r="P38" s="55"/>
    </row>
    <row r="39" spans="2:16" ht="19.5" customHeight="1">
      <c r="B39" s="121" t="s">
        <v>36</v>
      </c>
      <c r="C39" s="371">
        <f>(+'DGRGL-C4'!C34)/1000</f>
        <v>10.55801611</v>
      </c>
      <c r="D39" s="371">
        <f>(+'DGRGL-C4'!D34)/1000</f>
        <v>40.521665829999996</v>
      </c>
      <c r="E39" s="446">
        <f>+D39/$D$40</f>
        <v>0.015800455359479004</v>
      </c>
      <c r="F39" s="124"/>
      <c r="G39" s="243">
        <v>2010</v>
      </c>
      <c r="H39" s="371">
        <v>72</v>
      </c>
      <c r="I39" s="371">
        <v>249</v>
      </c>
      <c r="J39" s="394">
        <f t="shared" si="1"/>
        <v>321</v>
      </c>
      <c r="L39" s="238"/>
      <c r="N39" s="117"/>
      <c r="O39" s="52"/>
      <c r="P39" s="55"/>
    </row>
    <row r="40" spans="2:16" ht="19.5" customHeight="1">
      <c r="B40" s="123" t="s">
        <v>31</v>
      </c>
      <c r="C40" s="372">
        <f>+C39+C37+C38+C36</f>
        <v>668.20960977</v>
      </c>
      <c r="D40" s="372">
        <f>+D39+D37+D38+D36</f>
        <v>2564.58848229904</v>
      </c>
      <c r="E40" s="447">
        <f>+E39+E37+E38+E36</f>
        <v>0.9999999999999999</v>
      </c>
      <c r="F40" s="124"/>
      <c r="G40" s="243">
        <v>2011</v>
      </c>
      <c r="H40" s="371">
        <v>70</v>
      </c>
      <c r="I40" s="371">
        <v>315</v>
      </c>
      <c r="J40" s="394">
        <f t="shared" si="1"/>
        <v>385</v>
      </c>
      <c r="L40" s="238"/>
      <c r="M40" s="230"/>
      <c r="N40" s="230"/>
      <c r="O40" s="54"/>
      <c r="P40" s="55"/>
    </row>
    <row r="41" spans="2:16" ht="19.5" customHeight="1">
      <c r="B41" s="121" t="s">
        <v>38</v>
      </c>
      <c r="C41" s="371">
        <f>+C36</f>
        <v>523.17785912</v>
      </c>
      <c r="D41" s="371">
        <f>+D36</f>
        <v>2007.9566232990398</v>
      </c>
      <c r="E41" s="446">
        <f>+C41/$C$43</f>
        <v>0.7829547068323061</v>
      </c>
      <c r="F41" s="124"/>
      <c r="G41" s="243">
        <v>2012</v>
      </c>
      <c r="H41" s="371">
        <v>63.198</v>
      </c>
      <c r="I41" s="379">
        <v>425.85551902000003</v>
      </c>
      <c r="J41" s="394">
        <f t="shared" si="1"/>
        <v>489.05351902</v>
      </c>
      <c r="L41" s="238"/>
      <c r="N41" s="117"/>
      <c r="O41" s="52"/>
      <c r="P41" s="55"/>
    </row>
    <row r="42" spans="2:16" ht="19.5" customHeight="1">
      <c r="B42" s="121" t="s">
        <v>37</v>
      </c>
      <c r="C42" s="371">
        <f>+C38+C37+C39</f>
        <v>145.03175065000002</v>
      </c>
      <c r="D42" s="371">
        <f>+D38+D37+D39</f>
        <v>556.631859</v>
      </c>
      <c r="E42" s="446">
        <f>+C42/$C$43</f>
        <v>0.21704529316769394</v>
      </c>
      <c r="F42" s="122"/>
      <c r="G42" s="243">
        <v>2013</v>
      </c>
      <c r="H42" s="371">
        <v>56.5285205</v>
      </c>
      <c r="I42" s="379">
        <v>591.0717845600001</v>
      </c>
      <c r="J42" s="394">
        <f t="shared" si="1"/>
        <v>647.6003050600001</v>
      </c>
      <c r="L42" s="238"/>
      <c r="N42" s="117"/>
      <c r="O42" s="52"/>
      <c r="P42" s="55"/>
    </row>
    <row r="43" spans="2:16" ht="19.5" customHeight="1">
      <c r="B43" s="123" t="s">
        <v>31</v>
      </c>
      <c r="C43" s="372">
        <f>+C42+C41</f>
        <v>668.20960977</v>
      </c>
      <c r="D43" s="372">
        <f>+D42+D41</f>
        <v>2564.5884822990397</v>
      </c>
      <c r="E43" s="447">
        <f>+E42+E41</f>
        <v>1</v>
      </c>
      <c r="F43" s="122"/>
      <c r="G43" s="243">
        <v>2014</v>
      </c>
      <c r="H43" s="371">
        <v>50.26007419</v>
      </c>
      <c r="I43" s="371">
        <v>752.8751732600001</v>
      </c>
      <c r="J43" s="394">
        <f t="shared" si="1"/>
        <v>803.1352474500001</v>
      </c>
      <c r="L43" s="230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3">
        <v>2015</v>
      </c>
      <c r="H44" s="371">
        <v>44.4029874</v>
      </c>
      <c r="I44" s="371">
        <v>911.7782794100002</v>
      </c>
      <c r="J44" s="394">
        <f t="shared" si="1"/>
        <v>956.1812668100002</v>
      </c>
      <c r="L44" s="244"/>
      <c r="M44" s="245"/>
      <c r="N44" s="117"/>
      <c r="O44" s="52"/>
      <c r="P44" s="55"/>
    </row>
    <row r="45" spans="7:16" ht="19.5" customHeight="1">
      <c r="G45" s="243">
        <v>2016</v>
      </c>
      <c r="H45" s="371">
        <v>38.965713019999995</v>
      </c>
      <c r="I45" s="371">
        <v>1125.5192306200001</v>
      </c>
      <c r="J45" s="394">
        <f t="shared" si="1"/>
        <v>1164.4849436400002</v>
      </c>
      <c r="L45" s="230"/>
      <c r="M45" s="246"/>
      <c r="N45" s="230"/>
      <c r="O45" s="54"/>
      <c r="P45" s="55"/>
    </row>
    <row r="46" spans="2:16" ht="19.5" customHeight="1">
      <c r="B46" s="517" t="s">
        <v>8</v>
      </c>
      <c r="C46" s="518"/>
      <c r="D46" s="518"/>
      <c r="E46" s="519"/>
      <c r="F46" s="116"/>
      <c r="G46" s="243">
        <v>2017</v>
      </c>
      <c r="H46" s="371">
        <v>33.93910748</v>
      </c>
      <c r="I46" s="371">
        <v>695.27858884</v>
      </c>
      <c r="J46" s="394">
        <f t="shared" si="1"/>
        <v>729.21769632</v>
      </c>
      <c r="L46" s="230"/>
      <c r="M46" s="230"/>
      <c r="N46" s="230"/>
      <c r="O46" s="54"/>
      <c r="P46" s="55"/>
    </row>
    <row r="47" spans="2:16" ht="19.5" customHeight="1">
      <c r="B47" s="118"/>
      <c r="C47" s="375" t="s">
        <v>13</v>
      </c>
      <c r="D47" s="375" t="s">
        <v>133</v>
      </c>
      <c r="E47" s="378" t="s">
        <v>26</v>
      </c>
      <c r="F47" s="119"/>
      <c r="G47" s="462">
        <v>2018</v>
      </c>
      <c r="H47" s="371">
        <v>29.32455225</v>
      </c>
      <c r="I47" s="371">
        <v>1046.91136084</v>
      </c>
      <c r="J47" s="394">
        <f t="shared" si="1"/>
        <v>1076.23591309</v>
      </c>
      <c r="L47" s="230"/>
      <c r="M47" s="230"/>
      <c r="N47" s="230"/>
      <c r="O47" s="54"/>
      <c r="P47" s="55"/>
    </row>
    <row r="48" spans="2:16" ht="19.5" customHeight="1">
      <c r="B48" s="121" t="s">
        <v>47</v>
      </c>
      <c r="C48" s="371">
        <f>(+'DGRGL-C2'!C14)/1000</f>
        <v>656.60600069</v>
      </c>
      <c r="D48" s="371">
        <f>(+'DGRGL-C2'!D14)/1000</f>
        <v>2520.05383065</v>
      </c>
      <c r="E48" s="446">
        <f>+D48/$D$50</f>
        <v>0.9826347767069203</v>
      </c>
      <c r="F48" s="247"/>
      <c r="G48" s="462">
        <v>2019</v>
      </c>
      <c r="H48" s="371">
        <v>25.11588378</v>
      </c>
      <c r="I48" s="371">
        <v>1051.14683938</v>
      </c>
      <c r="J48" s="394">
        <f t="shared" si="1"/>
        <v>1076.2627231600002</v>
      </c>
      <c r="L48" s="230"/>
      <c r="M48" s="230"/>
      <c r="N48" s="230"/>
      <c r="O48" s="54"/>
      <c r="P48" s="55"/>
    </row>
    <row r="49" spans="2:16" ht="19.5" customHeight="1">
      <c r="B49" s="121" t="s">
        <v>46</v>
      </c>
      <c r="C49" s="371">
        <f>(+'DGRGL-C2'!C19)/1000</f>
        <v>11.60360908</v>
      </c>
      <c r="D49" s="371">
        <f>(+'DGRGL-C2'!D19)/1000</f>
        <v>44.53465165</v>
      </c>
      <c r="E49" s="446">
        <f>+D49/$D$50</f>
        <v>0.01736522329307975</v>
      </c>
      <c r="F49" s="247"/>
      <c r="G49" s="462">
        <v>2020</v>
      </c>
      <c r="H49" s="371">
        <v>21.32238415</v>
      </c>
      <c r="I49" s="371">
        <v>752.79007244</v>
      </c>
      <c r="J49" s="394">
        <f t="shared" si="1"/>
        <v>774.11245659</v>
      </c>
      <c r="L49" s="230"/>
      <c r="M49" s="230"/>
      <c r="N49" s="230"/>
      <c r="O49" s="54"/>
      <c r="P49" s="55"/>
    </row>
    <row r="50" spans="2:16" ht="19.5" customHeight="1">
      <c r="B50" s="123" t="s">
        <v>31</v>
      </c>
      <c r="C50" s="372">
        <f>+C49+C48</f>
        <v>668.2096097699999</v>
      </c>
      <c r="D50" s="372">
        <f>+D49+D48</f>
        <v>2564.5884822999997</v>
      </c>
      <c r="E50" s="447">
        <f>+E49+E48</f>
        <v>1</v>
      </c>
      <c r="F50" s="247"/>
      <c r="G50" s="462">
        <v>2021</v>
      </c>
      <c r="H50" s="371">
        <v>17.93927132</v>
      </c>
      <c r="I50" s="371">
        <v>726.54312576</v>
      </c>
      <c r="J50" s="394">
        <f>+I50+H50</f>
        <v>744.4823970799999</v>
      </c>
      <c r="L50" s="230"/>
      <c r="M50" s="230"/>
      <c r="N50" s="230"/>
      <c r="O50" s="54"/>
      <c r="P50" s="55"/>
    </row>
    <row r="51" spans="2:16" ht="19.5" customHeight="1">
      <c r="B51" s="119"/>
      <c r="C51" s="489"/>
      <c r="D51" s="489"/>
      <c r="E51" s="490"/>
      <c r="F51" s="247"/>
      <c r="G51" s="493" t="s">
        <v>354</v>
      </c>
      <c r="H51" s="392">
        <f>+C14</f>
        <v>16.811783650000002</v>
      </c>
      <c r="I51" s="392">
        <f>+C13</f>
        <v>651.39782612</v>
      </c>
      <c r="J51" s="395">
        <f>+I51+H51</f>
        <v>668.20960977</v>
      </c>
      <c r="L51" s="230"/>
      <c r="M51" s="230"/>
      <c r="N51" s="230"/>
      <c r="O51" s="54"/>
      <c r="P51" s="55"/>
    </row>
    <row r="52" spans="2:16" ht="19.5" customHeight="1">
      <c r="B52" s="52"/>
      <c r="C52" s="52"/>
      <c r="D52" s="52"/>
      <c r="E52" s="52"/>
      <c r="F52" s="247"/>
      <c r="G52" s="52"/>
      <c r="H52" s="52"/>
      <c r="I52" s="52"/>
      <c r="J52" s="52"/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124"/>
      <c r="L53" s="238"/>
      <c r="M53" s="248"/>
      <c r="N53" s="230"/>
      <c r="O53" s="54"/>
      <c r="P53" s="55"/>
    </row>
    <row r="54" spans="3:16" ht="19.5" customHeight="1">
      <c r="C54" s="291">
        <f>+C50-C43</f>
        <v>0</v>
      </c>
      <c r="D54" s="291">
        <f>+D50-D43</f>
        <v>9.599716577213258E-10</v>
      </c>
      <c r="L54" s="238"/>
      <c r="M54" s="238"/>
      <c r="N54" s="230"/>
      <c r="O54" s="54"/>
      <c r="P54" s="55"/>
    </row>
    <row r="55" spans="2:16" ht="19.5" customHeight="1">
      <c r="B55" s="242"/>
      <c r="C55" s="292"/>
      <c r="D55" s="292"/>
      <c r="L55" s="238"/>
      <c r="M55" s="238"/>
      <c r="N55" s="230"/>
      <c r="O55" s="54"/>
      <c r="P55" s="55"/>
    </row>
    <row r="56" spans="3:16" ht="19.5" customHeight="1">
      <c r="C56" s="293">
        <f>+C50-C40</f>
        <v>0</v>
      </c>
      <c r="D56" s="293">
        <f>+D50-D40</f>
        <v>9.595169103704393E-10</v>
      </c>
      <c r="L56" s="238"/>
      <c r="M56" s="238"/>
      <c r="N56" s="230"/>
      <c r="O56" s="54"/>
      <c r="P56" s="55"/>
    </row>
    <row r="57" spans="3:16" ht="25.5" customHeight="1">
      <c r="C57" s="264"/>
      <c r="D57" s="245"/>
      <c r="H57" s="276"/>
      <c r="I57" s="276"/>
      <c r="J57" s="227"/>
      <c r="L57" s="238"/>
      <c r="M57" s="238"/>
      <c r="N57" s="230"/>
      <c r="O57" s="54"/>
      <c r="P57" s="55"/>
    </row>
    <row r="58" spans="7:16" ht="19.5" customHeight="1">
      <c r="G58" s="294"/>
      <c r="H58" s="295">
        <f>+H51-C14</f>
        <v>0</v>
      </c>
      <c r="I58" s="295">
        <f>+I51-C13</f>
        <v>0</v>
      </c>
      <c r="J58" s="294"/>
      <c r="L58" s="238"/>
      <c r="M58" s="238"/>
      <c r="N58" s="230"/>
      <c r="O58" s="54"/>
      <c r="P58" s="55"/>
    </row>
    <row r="59" spans="12:16" ht="19.5" customHeight="1">
      <c r="L59" s="238"/>
      <c r="M59" s="238"/>
      <c r="N59" s="230"/>
      <c r="O59" s="54"/>
      <c r="P59" s="55"/>
    </row>
    <row r="60" spans="8:16" ht="19.5" customHeight="1">
      <c r="H60" s="249"/>
      <c r="I60" s="249"/>
      <c r="J60" s="249"/>
      <c r="L60" s="238"/>
      <c r="M60" s="238"/>
      <c r="N60" s="230"/>
      <c r="O60" s="54"/>
      <c r="P60" s="55"/>
    </row>
    <row r="61" spans="8:16" ht="19.5" customHeight="1">
      <c r="H61" s="249"/>
      <c r="I61" s="250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49"/>
      <c r="J64" s="249"/>
      <c r="L64" s="238"/>
      <c r="M64" s="238"/>
      <c r="N64" s="230"/>
      <c r="O64" s="54"/>
      <c r="P64" s="55"/>
    </row>
    <row r="65" spans="10:16" ht="19.5" customHeight="1"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2:16" ht="19.5" customHeight="1"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8:16" ht="19.5" customHeight="1">
      <c r="H70" s="251"/>
      <c r="I70" s="251"/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2:16" ht="19.5" customHeight="1">
      <c r="B72" s="252"/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0:16" ht="19.5" customHeight="1">
      <c r="J77" s="249"/>
      <c r="L77" s="238"/>
      <c r="M77" s="238"/>
      <c r="N77" s="230"/>
      <c r="O77" s="54"/>
      <c r="P77" s="55"/>
    </row>
    <row r="80" spans="8:9" ht="19.5" customHeight="1">
      <c r="H80" s="251"/>
      <c r="I80" s="251"/>
    </row>
  </sheetData>
  <sheetProtection/>
  <mergeCells count="13">
    <mergeCell ref="B46:E46"/>
    <mergeCell ref="B34:E34"/>
    <mergeCell ref="B18:E18"/>
    <mergeCell ref="G18:J18"/>
    <mergeCell ref="B26:E26"/>
    <mergeCell ref="G35:J35"/>
    <mergeCell ref="H36:J36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2" t="s">
        <v>175</v>
      </c>
      <c r="C5" s="522"/>
      <c r="D5" s="522"/>
      <c r="E5" s="522"/>
      <c r="F5" s="522"/>
      <c r="G5" s="522"/>
      <c r="H5" s="522"/>
      <c r="I5" s="522"/>
      <c r="J5" s="522"/>
      <c r="K5" s="522"/>
      <c r="L5" s="265"/>
      <c r="M5" s="265"/>
      <c r="N5" s="265"/>
    </row>
    <row r="6" spans="1:14" s="1" customFormat="1" ht="19.5" customHeight="1">
      <c r="A6" s="4"/>
      <c r="B6" s="516" t="s">
        <v>266</v>
      </c>
      <c r="C6" s="516"/>
      <c r="D6" s="516"/>
      <c r="E6" s="516"/>
      <c r="F6" s="516"/>
      <c r="G6" s="516"/>
      <c r="H6" s="516"/>
      <c r="I6" s="516"/>
      <c r="J6" s="516"/>
      <c r="K6" s="516"/>
      <c r="L6" s="265"/>
      <c r="M6" s="265"/>
      <c r="N6" s="265"/>
    </row>
    <row r="7" spans="1:14" s="1" customFormat="1" ht="18" customHeight="1">
      <c r="A7" s="4"/>
      <c r="B7" s="501" t="str">
        <f>+Indice!B7</f>
        <v>AL 30 DE ABRIL DE 2022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5" t="s">
        <v>40</v>
      </c>
      <c r="I10" s="525"/>
      <c r="J10" s="525"/>
      <c r="K10" s="525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245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270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7" t="s">
        <v>45</v>
      </c>
      <c r="C39" s="527"/>
      <c r="D39" s="527"/>
      <c r="E39" s="527"/>
      <c r="F39" s="527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8" t="s">
        <v>43</v>
      </c>
      <c r="B40" s="528"/>
      <c r="C40" s="528"/>
      <c r="D40" s="528"/>
      <c r="E40" s="528"/>
      <c r="F40" s="52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6"/>
      <c r="C53" s="52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2"/>
      <c r="G5" s="542"/>
      <c r="H5" s="542"/>
    </row>
    <row r="6" spans="2:4" ht="18" customHeight="1">
      <c r="B6" s="138" t="s">
        <v>271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344</v>
      </c>
      <c r="C9" s="329"/>
      <c r="D9" s="269"/>
      <c r="E9" s="315">
        <f>+Portada!I34</f>
        <v>3.838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32" t="s">
        <v>53</v>
      </c>
      <c r="D11" s="537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33"/>
      <c r="D12" s="538"/>
      <c r="E12" s="266"/>
      <c r="F12" s="296"/>
      <c r="G12" s="296"/>
      <c r="H12" s="296"/>
      <c r="I12" s="296"/>
      <c r="J12" s="181"/>
    </row>
    <row r="13" spans="2:9" ht="9" customHeight="1">
      <c r="B13" s="531"/>
      <c r="C13" s="534"/>
      <c r="D13" s="539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16811.78365</v>
      </c>
      <c r="D15" s="316">
        <f>+D16</f>
        <v>64523.62565</v>
      </c>
      <c r="F15" s="296"/>
      <c r="G15" s="300"/>
      <c r="H15" s="300"/>
      <c r="I15" s="296"/>
    </row>
    <row r="16" spans="2:9" ht="15">
      <c r="B16" s="22" t="s">
        <v>85</v>
      </c>
      <c r="C16" s="317">
        <v>16811.78365</v>
      </c>
      <c r="D16" s="317">
        <f>ROUND(+C16*$E$9,5)</f>
        <v>64523.62565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639794.21704</v>
      </c>
      <c r="D18" s="316">
        <f>SUM(D19:D21)</f>
        <v>2455530.205</v>
      </c>
      <c r="E18" s="312"/>
      <c r="F18" s="296" t="s">
        <v>121</v>
      </c>
      <c r="G18" s="299">
        <f>+C19+C48</f>
        <v>413853.37508</v>
      </c>
      <c r="H18" s="299">
        <f>+D19+D48</f>
        <v>1588369.2535599999</v>
      </c>
      <c r="I18" s="296"/>
    </row>
    <row r="19" spans="2:9" ht="15">
      <c r="B19" s="22" t="s">
        <v>91</v>
      </c>
      <c r="C19" s="317">
        <v>402249.766</v>
      </c>
      <c r="D19" s="317">
        <f>ROUND(+C19*$E$9,5)</f>
        <v>1543834.60191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235222.68152</v>
      </c>
      <c r="D20" s="317">
        <f>ROUND(+C20*$E$9,5)</f>
        <v>902784.65167</v>
      </c>
      <c r="E20" s="467"/>
      <c r="F20" s="296"/>
      <c r="G20" s="300"/>
      <c r="H20" s="300"/>
      <c r="I20" s="296"/>
    </row>
    <row r="21" spans="2:9" ht="15">
      <c r="B21" s="22" t="s">
        <v>242</v>
      </c>
      <c r="C21" s="317">
        <v>2321.76952</v>
      </c>
      <c r="D21" s="317">
        <f>ROUND(+C21*$E$9,5)</f>
        <v>8910.95142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0" t="s">
        <v>14</v>
      </c>
      <c r="C23" s="535">
        <f>+C18+C15</f>
        <v>656606.00069</v>
      </c>
      <c r="D23" s="535">
        <f>+D18+D15</f>
        <v>2520053.83065</v>
      </c>
      <c r="F23" s="296"/>
      <c r="G23" s="301"/>
      <c r="H23" s="301"/>
      <c r="I23" s="296"/>
    </row>
    <row r="24" spans="2:4" ht="15" customHeight="1">
      <c r="B24" s="541"/>
      <c r="C24" s="536"/>
      <c r="D24" s="536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243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271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30 de abril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32" t="s">
        <v>53</v>
      </c>
      <c r="D40" s="537" t="s">
        <v>134</v>
      </c>
    </row>
    <row r="41" spans="2:7" ht="13.5" customHeight="1">
      <c r="B41" s="530"/>
      <c r="C41" s="533"/>
      <c r="D41" s="538"/>
      <c r="E41" s="173"/>
      <c r="G41" s="174"/>
    </row>
    <row r="42" spans="2:4" ht="9" customHeight="1">
      <c r="B42" s="531"/>
      <c r="C42" s="534"/>
      <c r="D42" s="53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11603.60908</v>
      </c>
      <c r="D46" s="319">
        <f>SUM(D47:D49)</f>
        <v>44534.65165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11603.60908</v>
      </c>
      <c r="D48" s="321">
        <f>ROUND(+C48*$E$9,5)</f>
        <v>44534.65165</v>
      </c>
    </row>
    <row r="49" spans="2:4" ht="15">
      <c r="B49" s="22" t="s">
        <v>244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0" t="s">
        <v>14</v>
      </c>
      <c r="C51" s="543">
        <f>+C46+C44</f>
        <v>11603.60908</v>
      </c>
      <c r="D51" s="543">
        <f>+D46+D44</f>
        <v>44534.65165</v>
      </c>
    </row>
    <row r="52" spans="2:7" ht="15" customHeight="1">
      <c r="B52" s="541"/>
      <c r="C52" s="544"/>
      <c r="D52" s="544"/>
      <c r="G52" s="176"/>
    </row>
    <row r="53" spans="2:4" ht="6" customHeight="1">
      <c r="B53" s="24"/>
      <c r="C53" s="25"/>
      <c r="D53" s="25"/>
    </row>
    <row r="54" spans="2:4" ht="15">
      <c r="B54" s="26" t="s">
        <v>245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272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30 de abril de 2022</v>
      </c>
      <c r="C8" s="329"/>
      <c r="D8" s="269"/>
      <c r="E8" s="315">
        <f>+Portada!I34</f>
        <v>3.838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32" t="s">
        <v>53</v>
      </c>
      <c r="D10" s="537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3"/>
      <c r="D11" s="538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4"/>
      <c r="D12" s="539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656606.00069</v>
      </c>
      <c r="D14" s="324">
        <f>SUM(D15:D17)</f>
        <v>2520053.83065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402249.766</v>
      </c>
      <c r="D15" s="325">
        <f>ROUND(+C15*$E$8,5)</f>
        <v>1543834.60191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252034.46517</v>
      </c>
      <c r="D16" s="325">
        <f>ROUND(+C16*$E$8,5)</f>
        <v>967308.27732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244</v>
      </c>
      <c r="C17" s="465">
        <f>+'DGRGL-C1'!C21</f>
        <v>2321.76952</v>
      </c>
      <c r="D17" s="325">
        <f>ROUND(+C17*$E$8,5)</f>
        <v>8910.95142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11603.60908</v>
      </c>
      <c r="D19" s="324">
        <f>SUM(D20:D22)</f>
        <v>44534.65165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11603.60908</v>
      </c>
      <c r="D21" s="325">
        <f>ROUND(+C21*$E$8,5)</f>
        <v>44534.65165</v>
      </c>
      <c r="E21" s="307"/>
      <c r="F21" s="457"/>
      <c r="G21" s="254"/>
      <c r="I21" s="254"/>
      <c r="L21" s="255"/>
    </row>
    <row r="22" spans="2:12" ht="16.5" customHeight="1">
      <c r="B22" s="353" t="s">
        <v>244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668209.60977</v>
      </c>
      <c r="D24" s="545">
        <f>+D19+D14</f>
        <v>2564588.4823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245</v>
      </c>
      <c r="C27" s="494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271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30 de abril de 2022</v>
      </c>
      <c r="C9" s="329"/>
      <c r="D9" s="270"/>
      <c r="E9" s="315">
        <f>+Portada!I34</f>
        <v>3.838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280</v>
      </c>
      <c r="C11" s="532" t="s">
        <v>53</v>
      </c>
      <c r="D11" s="53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33"/>
      <c r="D12" s="538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34"/>
      <c r="D13" s="53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656606.00069</v>
      </c>
      <c r="D19" s="330">
        <f>SUM(D20:D22)</f>
        <v>2520053.83065</v>
      </c>
      <c r="E19" s="113"/>
      <c r="F19" s="113"/>
    </row>
    <row r="20" spans="2:4" ht="15.75">
      <c r="B20" s="353" t="s">
        <v>89</v>
      </c>
      <c r="C20" s="465">
        <f>+'DGRGL-C1'!C19</f>
        <v>402249.766</v>
      </c>
      <c r="D20" s="331">
        <f>ROUND(+C20*$E$9,5)</f>
        <v>1543834.60191</v>
      </c>
    </row>
    <row r="21" spans="2:4" ht="15.75">
      <c r="B21" s="353" t="s">
        <v>85</v>
      </c>
      <c r="C21" s="325">
        <f>+'DGRGL-C1'!C16+'DGRGL-C1'!C20</f>
        <v>252034.46517</v>
      </c>
      <c r="D21" s="331">
        <f>ROUND(+C21*$E$9,5)</f>
        <v>967308.27732</v>
      </c>
    </row>
    <row r="22" spans="2:4" ht="15.75">
      <c r="B22" s="353" t="s">
        <v>246</v>
      </c>
      <c r="C22" s="465">
        <f>+'DGRGL-C1'!C21</f>
        <v>2321.76952</v>
      </c>
      <c r="D22" s="331">
        <f>ROUND(+C22*$E$9,5)</f>
        <v>8910.95142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2">
        <f>+C19+C15</f>
        <v>656606.00069</v>
      </c>
      <c r="D24" s="552">
        <f>+D19+D15</f>
        <v>2520053.83065</v>
      </c>
      <c r="G24" s="177"/>
      <c r="H24" s="177"/>
    </row>
    <row r="25" spans="2:8" ht="15" customHeight="1">
      <c r="B25" s="551"/>
      <c r="C25" s="553"/>
      <c r="D25" s="553"/>
      <c r="G25" s="177"/>
      <c r="H25" s="177"/>
    </row>
    <row r="26" spans="2:4" ht="4.5" customHeight="1">
      <c r="B26" s="554"/>
      <c r="C26" s="554"/>
      <c r="D26" s="554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247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271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30 de abril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32" t="s">
        <v>53</v>
      </c>
      <c r="D39" s="537" t="s">
        <v>134</v>
      </c>
    </row>
    <row r="40" spans="2:7" ht="13.5" customHeight="1">
      <c r="B40" s="530"/>
      <c r="C40" s="533"/>
      <c r="D40" s="538"/>
      <c r="E40" s="46"/>
      <c r="G40" s="182"/>
    </row>
    <row r="41" spans="2:4" ht="9" customHeight="1">
      <c r="B41" s="531"/>
      <c r="C41" s="534"/>
      <c r="D41" s="53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11603.60908</v>
      </c>
      <c r="D45" s="330">
        <f>SUM(D46:D48)</f>
        <v>44534.65165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11603.60908</v>
      </c>
      <c r="D47" s="331">
        <f>ROUND(+C47*$E$9,5)</f>
        <v>44534.65165</v>
      </c>
      <c r="E47" s="40"/>
    </row>
    <row r="48" spans="2:5" ht="15.75">
      <c r="B48" s="353" t="s">
        <v>244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2">
        <f>+C45+C43</f>
        <v>11603.60908</v>
      </c>
      <c r="D50" s="552">
        <f>+D45+D43</f>
        <v>44534.65165</v>
      </c>
    </row>
    <row r="51" spans="2:4" ht="15" customHeight="1">
      <c r="B51" s="551"/>
      <c r="C51" s="553"/>
      <c r="D51" s="553"/>
    </row>
    <row r="52" spans="2:4" ht="5.25" customHeight="1">
      <c r="B52" s="555"/>
      <c r="C52" s="555"/>
      <c r="D52" s="555"/>
    </row>
    <row r="53" spans="2:4" ht="15">
      <c r="B53" s="26" t="s">
        <v>245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271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30 de abril de 2022</v>
      </c>
      <c r="C9" s="329"/>
      <c r="D9" s="270"/>
      <c r="E9" s="315">
        <f>+Portada!I34</f>
        <v>3.838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281</v>
      </c>
      <c r="C11" s="532" t="s">
        <v>53</v>
      </c>
      <c r="D11" s="537" t="s">
        <v>134</v>
      </c>
      <c r="E11" s="63"/>
      <c r="H11" s="211"/>
      <c r="I11" s="211"/>
    </row>
    <row r="12" spans="2:9" ht="13.5" customHeight="1">
      <c r="B12" s="548" t="s">
        <v>32</v>
      </c>
      <c r="C12" s="533"/>
      <c r="D12" s="538"/>
      <c r="E12" s="86"/>
      <c r="G12" s="182"/>
      <c r="H12" s="211"/>
      <c r="I12" s="211"/>
    </row>
    <row r="13" spans="2:9" ht="9" customHeight="1">
      <c r="B13" s="549"/>
      <c r="C13" s="534"/>
      <c r="D13" s="539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511574.25003999996</v>
      </c>
      <c r="D15" s="335">
        <f>SUM(D16:D18)</f>
        <v>1963421.97165</v>
      </c>
      <c r="E15" s="63"/>
      <c r="G15" s="211"/>
      <c r="H15" s="211"/>
      <c r="I15" s="211"/>
    </row>
    <row r="16" spans="2:9" ht="15.75">
      <c r="B16" s="339" t="s">
        <v>90</v>
      </c>
      <c r="C16" s="482">
        <v>274119.799</v>
      </c>
      <c r="D16" s="331">
        <f>ROUND(+C16*$E$9,5)</f>
        <v>1052071.78856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235222.68152</v>
      </c>
      <c r="D17" s="331">
        <f>ROUND(+C17*$E$9,5)</f>
        <v>902784.65167</v>
      </c>
      <c r="E17" s="451"/>
      <c r="F17" s="453"/>
      <c r="G17" s="213"/>
      <c r="H17" s="211"/>
      <c r="I17" s="211"/>
    </row>
    <row r="18" spans="2:9" ht="15.75">
      <c r="B18" s="339" t="s">
        <v>248</v>
      </c>
      <c r="C18" s="482">
        <v>2231.76952</v>
      </c>
      <c r="D18" s="331">
        <f>ROUND(+C18*$E$9,5)</f>
        <v>8565.53142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145031.75065</v>
      </c>
      <c r="D20" s="335">
        <f>+D21+D22</f>
        <v>556631.8589999999</v>
      </c>
      <c r="F20" s="452"/>
      <c r="G20" s="211"/>
    </row>
    <row r="21" spans="2:7" ht="15.75">
      <c r="B21" s="339" t="s">
        <v>249</v>
      </c>
      <c r="C21" s="331">
        <f>+C25+C30+C35</f>
        <v>128219.967</v>
      </c>
      <c r="D21" s="331">
        <f>+D25+D30+D35</f>
        <v>492108.23335</v>
      </c>
      <c r="F21" s="212"/>
      <c r="G21" s="213"/>
    </row>
    <row r="22" spans="2:7" ht="15.75">
      <c r="B22" s="339" t="s">
        <v>85</v>
      </c>
      <c r="C22" s="331">
        <f>+C26+C31+C36</f>
        <v>16811.78365</v>
      </c>
      <c r="D22" s="331">
        <f>+D26+D31+D36</f>
        <v>64523.62565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23396.30537</v>
      </c>
      <c r="D24" s="342">
        <f>SUM(D25:D27)</f>
        <v>89795.02001</v>
      </c>
      <c r="G24" s="211"/>
    </row>
    <row r="25" spans="2:7" ht="15">
      <c r="B25" s="41" t="s">
        <v>91</v>
      </c>
      <c r="C25" s="483">
        <v>23396.30537</v>
      </c>
      <c r="D25" s="341">
        <f>ROUND(+C25*$E$9,5)</f>
        <v>89795.02001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246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111077.42917</v>
      </c>
      <c r="D29" s="342">
        <f>SUM(D30:D32)</f>
        <v>426315.17316</v>
      </c>
      <c r="G29" s="211"/>
    </row>
    <row r="30" spans="2:7" ht="15">
      <c r="B30" s="41" t="s">
        <v>90</v>
      </c>
      <c r="C30" s="483">
        <v>94265.64552</v>
      </c>
      <c r="D30" s="341">
        <f>ROUND(+C30*$E$9,5)</f>
        <v>361791.54751</v>
      </c>
      <c r="G30" s="211"/>
    </row>
    <row r="31" spans="2:7" ht="15">
      <c r="B31" s="41" t="s">
        <v>85</v>
      </c>
      <c r="C31" s="483">
        <v>16811.78365</v>
      </c>
      <c r="D31" s="341">
        <f>ROUND(+C31*$E$9,5)</f>
        <v>64523.62565</v>
      </c>
      <c r="G31" s="211"/>
    </row>
    <row r="32" spans="2:7" ht="15">
      <c r="B32" s="41" t="s">
        <v>246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10558.01611</v>
      </c>
      <c r="D34" s="342">
        <f>SUM(D35:D37)</f>
        <v>40521.66583</v>
      </c>
      <c r="G34" s="211"/>
    </row>
    <row r="35" spans="2:7" ht="15">
      <c r="B35" s="41" t="s">
        <v>91</v>
      </c>
      <c r="C35" s="483">
        <f>10558.12476-0.10865</f>
        <v>10558.01611</v>
      </c>
      <c r="D35" s="341">
        <f>ROUND(+C35*$E$9,5)</f>
        <v>40521.66583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246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2">
        <f>+C20+C15</f>
        <v>656606.0006899999</v>
      </c>
      <c r="D39" s="552">
        <f>+D20+D15</f>
        <v>2520053.83065</v>
      </c>
    </row>
    <row r="40" spans="2:7" ht="15" customHeight="1">
      <c r="B40" s="551"/>
      <c r="C40" s="553"/>
      <c r="D40" s="553"/>
      <c r="F40" s="113"/>
      <c r="G40" s="113"/>
    </row>
    <row r="41" ht="4.5" customHeight="1"/>
    <row r="42" spans="2:4" ht="15">
      <c r="B42" s="469" t="s">
        <v>144</v>
      </c>
      <c r="C42" s="498"/>
      <c r="D42" s="492"/>
    </row>
    <row r="43" spans="2:4" ht="15">
      <c r="B43" s="26" t="s">
        <v>247</v>
      </c>
      <c r="C43" s="491"/>
      <c r="D43" s="26"/>
    </row>
    <row r="44" spans="2:4" ht="15">
      <c r="B44" s="556" t="s">
        <v>250</v>
      </c>
      <c r="C44" s="556"/>
      <c r="D44" s="556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271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30 de abril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2" t="s">
        <v>53</v>
      </c>
      <c r="D54" s="537" t="s">
        <v>134</v>
      </c>
      <c r="H54" s="177"/>
      <c r="I54" s="177"/>
    </row>
    <row r="55" spans="2:7" ht="13.5" customHeight="1">
      <c r="B55" s="557" t="s">
        <v>179</v>
      </c>
      <c r="C55" s="533"/>
      <c r="D55" s="538"/>
      <c r="E55" s="46"/>
      <c r="G55" s="182"/>
    </row>
    <row r="56" spans="2:4" ht="9" customHeight="1">
      <c r="B56" s="558"/>
      <c r="C56" s="534"/>
      <c r="D56" s="53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11603.60908</v>
      </c>
      <c r="D58" s="335">
        <f>SUM(D59:D61)</f>
        <v>44534.65164904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11603.60908</v>
      </c>
      <c r="D60" s="331">
        <f>+C60*$E$9</f>
        <v>44534.65164904</v>
      </c>
    </row>
    <row r="61" spans="2:4" ht="15.75">
      <c r="B61" s="45" t="s">
        <v>244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2">
        <f>+C63+C58</f>
        <v>11603.60908</v>
      </c>
      <c r="D65" s="552">
        <f>+D63+D58</f>
        <v>44534.65164904</v>
      </c>
      <c r="F65" s="197"/>
      <c r="G65" s="197"/>
    </row>
    <row r="66" spans="2:4" ht="15" customHeight="1">
      <c r="B66" s="551"/>
      <c r="C66" s="553"/>
      <c r="D66" s="553"/>
    </row>
    <row r="67" ht="5.25" customHeight="1"/>
    <row r="68" spans="2:4" ht="15">
      <c r="B68" s="26" t="s">
        <v>245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271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30 de abril de 2022</v>
      </c>
      <c r="C9" s="329"/>
      <c r="D9" s="269"/>
      <c r="E9" s="315">
        <f>+Portada!I34</f>
        <v>3.838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32" t="s">
        <v>53</v>
      </c>
      <c r="D11" s="537" t="s">
        <v>134</v>
      </c>
    </row>
    <row r="12" spans="2:4" ht="13.5" customHeight="1">
      <c r="B12" s="530"/>
      <c r="C12" s="533"/>
      <c r="D12" s="538"/>
    </row>
    <row r="13" spans="2:4" ht="9" customHeight="1">
      <c r="B13" s="531"/>
      <c r="C13" s="534"/>
      <c r="D13" s="539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402249.566</v>
      </c>
      <c r="D15" s="349">
        <f>+D17</f>
        <v>1543833.83431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402249.566</v>
      </c>
      <c r="D17" s="349">
        <f>+D19</f>
        <v>1543833.83431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402249.566</v>
      </c>
      <c r="D19" s="347">
        <f>SUM(D20:D21)</f>
        <v>1543833.83431</v>
      </c>
    </row>
    <row r="20" spans="2:4" ht="15">
      <c r="B20" s="354" t="s">
        <v>147</v>
      </c>
      <c r="C20" s="348">
        <f>273984.541-0.2</f>
        <v>273984.341</v>
      </c>
      <c r="D20" s="348">
        <f>ROUND(+C20*$E$9,5)</f>
        <v>1051551.90076</v>
      </c>
    </row>
    <row r="21" spans="2:4" ht="15">
      <c r="B21" s="354" t="s">
        <v>146</v>
      </c>
      <c r="C21" s="348">
        <v>128265.225</v>
      </c>
      <c r="D21" s="348">
        <f>ROUND(+C21*$E$9,5)</f>
        <v>492281.93355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252034.66517000002</v>
      </c>
      <c r="D23" s="349">
        <f>+D25+D31</f>
        <v>967309.04492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16811.78365</v>
      </c>
      <c r="D25" s="349">
        <f>+D27</f>
        <v>64523.62565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16811.78365</v>
      </c>
      <c r="D27" s="350">
        <f>SUM(D28:D29)</f>
        <v>64523.62565</v>
      </c>
    </row>
    <row r="28" spans="2:4" ht="15">
      <c r="B28" s="354" t="s">
        <v>149</v>
      </c>
      <c r="C28" s="348">
        <v>15784.8272</v>
      </c>
      <c r="D28" s="348">
        <f>ROUND(+C28*$E$9,5)</f>
        <v>60582.16679</v>
      </c>
    </row>
    <row r="29" spans="2:4" ht="15">
      <c r="B29" s="354" t="s">
        <v>150</v>
      </c>
      <c r="C29" s="348">
        <v>1026.95645</v>
      </c>
      <c r="D29" s="348">
        <f>ROUND(+C29*$E$9,5)</f>
        <v>3941.45886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235222.88152000002</v>
      </c>
      <c r="D31" s="349">
        <f>+D33+D40+D44+D48</f>
        <v>902785.41927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98098.94754000001</v>
      </c>
      <c r="D33" s="347">
        <f>SUM(D34:D38)</f>
        <v>376503.76066</v>
      </c>
      <c r="F33" s="223"/>
    </row>
    <row r="34" spans="2:6" ht="15">
      <c r="B34" s="354" t="s">
        <v>282</v>
      </c>
      <c r="C34" s="348">
        <v>69650.90957</v>
      </c>
      <c r="D34" s="348">
        <f>ROUND(+C34*$E$9,5)</f>
        <v>267320.19093</v>
      </c>
      <c r="F34" s="223"/>
    </row>
    <row r="35" spans="2:6" ht="15">
      <c r="B35" s="354" t="s">
        <v>235</v>
      </c>
      <c r="C35" s="348">
        <v>27276.40863</v>
      </c>
      <c r="D35" s="348">
        <f>ROUND(+C35*$E$9,5)</f>
        <v>104686.85632</v>
      </c>
      <c r="F35" s="223"/>
    </row>
    <row r="36" spans="2:6" ht="15">
      <c r="B36" s="354" t="s">
        <v>295</v>
      </c>
      <c r="C36" s="348">
        <v>618.86953</v>
      </c>
      <c r="D36" s="348">
        <f>ROUND(+C36*$E$9,5)</f>
        <v>2375.22126</v>
      </c>
      <c r="F36" s="223"/>
    </row>
    <row r="37" spans="2:6" ht="15">
      <c r="B37" s="354" t="s">
        <v>157</v>
      </c>
      <c r="C37" s="348">
        <v>522.30211</v>
      </c>
      <c r="D37" s="348">
        <f>ROUND(+C37*$E$9,5)</f>
        <v>2004.5955</v>
      </c>
      <c r="F37" s="223"/>
    </row>
    <row r="38" spans="1:7" ht="15">
      <c r="A38" s="74"/>
      <c r="B38" s="354" t="s">
        <v>220</v>
      </c>
      <c r="C38" s="348">
        <v>30.4577</v>
      </c>
      <c r="D38" s="348">
        <f>ROUND(+C38*$E$9,5)</f>
        <v>116.89665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4048.83474</v>
      </c>
      <c r="D40" s="347">
        <f>SUM(D41:D42)</f>
        <v>15539.42773</v>
      </c>
      <c r="E40" s="74"/>
      <c r="F40" s="74"/>
      <c r="G40" s="74"/>
    </row>
    <row r="41" spans="1:7" ht="15">
      <c r="A41" s="74"/>
      <c r="B41" s="354" t="s">
        <v>152</v>
      </c>
      <c r="C41" s="477">
        <v>4048.83474</v>
      </c>
      <c r="D41" s="348">
        <f>ROUND(+C41*$E$9,5)</f>
        <v>15539.42773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185</v>
      </c>
      <c r="C44" s="347">
        <f>SUM(C45:C46)</f>
        <v>133075.09924</v>
      </c>
      <c r="D44" s="347">
        <f>SUM(D45:D46)</f>
        <v>510742.23088</v>
      </c>
    </row>
    <row r="45" spans="2:4" ht="15">
      <c r="B45" s="354" t="s">
        <v>154</v>
      </c>
      <c r="C45" s="348">
        <v>119800.47493</v>
      </c>
      <c r="D45" s="348">
        <f>ROUND(+C45*$E$9,5)</f>
        <v>459794.22278</v>
      </c>
    </row>
    <row r="46" spans="2:4" ht="15">
      <c r="B46" s="354" t="s">
        <v>212</v>
      </c>
      <c r="C46" s="348">
        <v>13274.62431</v>
      </c>
      <c r="D46" s="348">
        <f>ROUND(+C46*$E$9,5)</f>
        <v>50948.0081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251</v>
      </c>
      <c r="C52" s="343">
        <f>+C54</f>
        <v>2321.76952</v>
      </c>
      <c r="D52" s="349">
        <f>+D54</f>
        <v>8910.95142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2321.76952</v>
      </c>
      <c r="D54" s="349">
        <f>+D56</f>
        <v>8910.95142</v>
      </c>
    </row>
    <row r="55" spans="2:4" ht="7.5" customHeight="1">
      <c r="B55" s="385"/>
      <c r="C55" s="343"/>
      <c r="D55" s="349"/>
    </row>
    <row r="56" spans="2:4" ht="15">
      <c r="B56" s="355" t="s">
        <v>252</v>
      </c>
      <c r="C56" s="344">
        <f>SUM(C57:C57)</f>
        <v>2321.76952</v>
      </c>
      <c r="D56" s="350">
        <f>SUM(D57:D57)</f>
        <v>8910.95142</v>
      </c>
    </row>
    <row r="57" spans="2:4" ht="15">
      <c r="B57" s="354" t="s">
        <v>154</v>
      </c>
      <c r="C57" s="477">
        <v>2321.76952</v>
      </c>
      <c r="D57" s="348">
        <f>ROUND(+C57*$E$9,5)</f>
        <v>8910.95142</v>
      </c>
    </row>
    <row r="58" spans="2:4" ht="8.25" customHeight="1">
      <c r="B58" s="388"/>
      <c r="C58" s="348"/>
      <c r="D58" s="352"/>
    </row>
    <row r="59" spans="2:4" ht="15" customHeight="1">
      <c r="B59" s="561" t="s">
        <v>16</v>
      </c>
      <c r="C59" s="552">
        <f>+C23+C15+C52</f>
        <v>656606.00069</v>
      </c>
      <c r="D59" s="552">
        <f>+D23+D15+D52</f>
        <v>2520053.83065</v>
      </c>
    </row>
    <row r="60" spans="2:4" ht="15" customHeight="1">
      <c r="B60" s="562"/>
      <c r="C60" s="553"/>
      <c r="D60" s="553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9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184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271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30 de abril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32" t="s">
        <v>53</v>
      </c>
      <c r="D79" s="537" t="s">
        <v>134</v>
      </c>
      <c r="F79" s="74"/>
      <c r="G79" s="74"/>
    </row>
    <row r="80" spans="1:7" ht="13.5" customHeight="1">
      <c r="A80" s="74"/>
      <c r="B80" s="530"/>
      <c r="C80" s="533"/>
      <c r="D80" s="538"/>
      <c r="F80" s="74"/>
      <c r="G80" s="74"/>
    </row>
    <row r="81" spans="2:5" s="74" customFormat="1" ht="9" customHeight="1">
      <c r="B81" s="531"/>
      <c r="C81" s="534"/>
      <c r="D81" s="539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11603.609079999998</v>
      </c>
      <c r="D91" s="349">
        <f>+D93</f>
        <v>44534.65165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11603.609079999998</v>
      </c>
      <c r="D93" s="349">
        <f>+D95+D100+D103</f>
        <v>44534.65165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6157.5255799999995</v>
      </c>
      <c r="D95" s="347">
        <f>SUM(D96:D98)</f>
        <v>23632.58318</v>
      </c>
    </row>
    <row r="96" spans="2:5" s="74" customFormat="1" ht="15.75" customHeight="1">
      <c r="B96" s="354" t="s">
        <v>157</v>
      </c>
      <c r="C96" s="345">
        <v>3100.27187</v>
      </c>
      <c r="D96" s="348">
        <f>ROUND(+C96*$E$9,5)</f>
        <v>11898.84344</v>
      </c>
      <c r="E96" s="63"/>
    </row>
    <row r="97" spans="2:5" s="74" customFormat="1" ht="15.75" customHeight="1">
      <c r="B97" s="354" t="s">
        <v>284</v>
      </c>
      <c r="C97" s="345">
        <v>3057.25371</v>
      </c>
      <c r="D97" s="348">
        <f>ROUND(+C97*$E$9,5)</f>
        <v>11733.73974</v>
      </c>
      <c r="E97" s="63"/>
    </row>
    <row r="98" spans="2:5" s="74" customFormat="1" ht="15.75" customHeight="1" hidden="1">
      <c r="B98" s="354" t="s">
        <v>292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5446.0835</v>
      </c>
      <c r="D100" s="347">
        <f>SUM(D101:D101)</f>
        <v>20902.06847</v>
      </c>
    </row>
    <row r="101" spans="2:5" s="74" customFormat="1" ht="15.75" customHeight="1">
      <c r="B101" s="354" t="s">
        <v>152</v>
      </c>
      <c r="C101" s="345">
        <v>5446.0835</v>
      </c>
      <c r="D101" s="348">
        <f>ROUND(+C101*$E$9,5)</f>
        <v>20902.06847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251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252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9" t="s">
        <v>16</v>
      </c>
      <c r="C112" s="552">
        <f>+C91+C87+C106</f>
        <v>11603.609079999998</v>
      </c>
      <c r="D112" s="552">
        <f>+D91+D87+D106</f>
        <v>44534.65165</v>
      </c>
    </row>
    <row r="113" spans="2:4" s="74" customFormat="1" ht="15" customHeight="1">
      <c r="B113" s="560"/>
      <c r="C113" s="553"/>
      <c r="D113" s="553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8"/>
      <c r="C117" s="508"/>
      <c r="D117" s="508"/>
    </row>
    <row r="118" spans="2:4" s="74" customFormat="1" ht="15">
      <c r="B118" s="508"/>
      <c r="C118" s="508"/>
      <c r="D118" s="508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D112:D113"/>
    <mergeCell ref="B59:B60"/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  <mergeCell ref="D79:D81"/>
    <mergeCell ref="C112:C113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2022-10-25T12:03:46Z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