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 Cuadros" sheetId="3" r:id="rId3"/>
    <sheet name="Resumen Graficos" sheetId="4" r:id="rId4"/>
    <sheet name="Residencia Acreedor" sheetId="5" r:id="rId5"/>
    <sheet name="Plazo" sheetId="6" r:id="rId6"/>
    <sheet name="Tipo Instrum." sheetId="7" r:id="rId7"/>
    <sheet name="Moneda" sheetId="8" r:id="rId8"/>
    <sheet name="Acreedor" sheetId="9" r:id="rId9"/>
    <sheet name="Deudor" sheetId="10" r:id="rId10"/>
    <sheet name="Total de Proy Serv" sheetId="11" r:id="rId11"/>
  </sheets>
  <definedNames>
    <definedName name="_xlnm.Print_Area" localSheetId="8">'Acreedor'!$B$76:$D$126</definedName>
    <definedName name="_xlnm.Print_Area" localSheetId="9">'Deudor'!$B$5:$E$123</definedName>
    <definedName name="_xlnm.Print_Area" localSheetId="7">'Moneda'!$B$1:$E$64</definedName>
    <definedName name="_xlnm.Print_Area" localSheetId="5">'Plazo'!$B$1:$E$26</definedName>
    <definedName name="_xlnm.Print_Area" localSheetId="1">'Portada'!$B$1:$H$36</definedName>
    <definedName name="_xlnm.Print_Area" localSheetId="4">'Residencia Acreedor'!$B$1:$D$52</definedName>
    <definedName name="_xlnm.Print_Area" localSheetId="2">'Resumen Cuadros'!$B$1:$K$50</definedName>
    <definedName name="_xlnm.Print_Area" localSheetId="3">'Resumen Graficos'!$A$1:$O$53</definedName>
    <definedName name="_xlnm.Print_Area" localSheetId="6">'Tipo Instrum.'!$B$1:$E$51</definedName>
    <definedName name="_xlnm.Print_Area" localSheetId="10">'Total de Proy Serv'!$B$52:$M$93</definedName>
    <definedName name="Nueox">#REF!</definedName>
    <definedName name="nuevo">'Total de Proy Serv'!$B$57</definedName>
  </definedNames>
  <calcPr fullCalcOnLoad="1"/>
</workbook>
</file>

<file path=xl/sharedStrings.xml><?xml version="1.0" encoding="utf-8"?>
<sst xmlns="http://schemas.openxmlformats.org/spreadsheetml/2006/main" count="536" uniqueCount="345">
  <si>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</si>
  <si>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</si>
  <si>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</si>
  <si>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</si>
  <si>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</si>
  <si>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</si>
  <si>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</si>
  <si>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</si>
  <si>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</si>
  <si>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</si>
  <si>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</si>
  <si>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</si>
  <si>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</si>
  <si>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</si>
  <si>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</si>
  <si>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 xml:space="preserve">  Bonistas</t>
  </si>
  <si>
    <t>TOTAL</t>
  </si>
  <si>
    <t xml:space="preserve"> Gobiernos Locales</t>
  </si>
  <si>
    <t>TIPO DE DEUDA</t>
  </si>
  <si>
    <t xml:space="preserve">     TOTAL </t>
  </si>
  <si>
    <t xml:space="preserve">   Dólares</t>
  </si>
  <si>
    <t xml:space="preserve">   Yenes</t>
  </si>
  <si>
    <t xml:space="preserve">   Euro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</si>
  <si>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</si>
  <si>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</si>
  <si>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</si>
  <si>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</si>
  <si>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</si>
  <si>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</si>
  <si>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</si>
  <si>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</si>
  <si>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</si>
  <si>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</si>
  <si>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</si>
  <si>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</si>
  <si>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</si>
  <si>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</si>
  <si>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</si>
  <si>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</si>
  <si>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</si>
  <si>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Bonistas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</si>
  <si>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</si>
  <si>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</si>
  <si>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</si>
  <si>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</si>
  <si>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</si>
  <si>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</si>
  <si>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</si>
  <si>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</si>
  <si>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</si>
  <si>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</si>
  <si>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</si>
  <si>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 xml:space="preserve">  Bco. Internacional del Perú</t>
  </si>
  <si>
    <t xml:space="preserve">  Bco. Financiero</t>
  </si>
  <si>
    <t xml:space="preserve">  BBVA B. Continental</t>
  </si>
  <si>
    <t>EVOLUCIÓN DE LA DEUDA DE GR-GL</t>
  </si>
  <si>
    <t>Corto Plazo</t>
  </si>
  <si>
    <t>Mediano y Largo Plazo</t>
  </si>
  <si>
    <t>PLAZO</t>
  </si>
  <si>
    <t>RESUMEN DE CUADROS</t>
  </si>
  <si>
    <t>RESUMEN DE GRÁFICOS</t>
  </si>
  <si>
    <t xml:space="preserve"> CORTO PLAZO</t>
  </si>
  <si>
    <t xml:space="preserve"> MEDIANO Y LARGO PLAZO </t>
  </si>
  <si>
    <t xml:space="preserve">    Gobiernos Locales</t>
  </si>
  <si>
    <t xml:space="preserve">    Gobiernos Regionales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</si>
  <si>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</si>
  <si>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</si>
  <si>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</si>
  <si>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</si>
  <si>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</si>
  <si>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</si>
  <si>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     Banca Estatal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</si>
  <si>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</si>
  <si>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</si>
  <si>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</si>
  <si>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</si>
  <si>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</si>
  <si>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</si>
  <si>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1/ Incluye deuda con Convenios de Traspasos de Recursos.</t>
  </si>
  <si>
    <t xml:space="preserve"> Gobiernos Regionales   </t>
  </si>
  <si>
    <t>Sistema Integrado de Gestión y Administración de la Deuda-SIAD</t>
  </si>
  <si>
    <t xml:space="preserve">Evolución de la Deuda </t>
  </si>
  <si>
    <t xml:space="preserve">  Bco. de la Nación</t>
  </si>
  <si>
    <t xml:space="preserve">  Bco. de Crédito</t>
  </si>
  <si>
    <t>Bco. Internacional de  Reconstrucción y Fomento (BIRF)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</si>
  <si>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</si>
  <si>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</si>
  <si>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</si>
  <si>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</si>
  <si>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</si>
  <si>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</si>
  <si>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</si>
  <si>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</si>
  <si>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</si>
  <si>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</si>
  <si>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</si>
  <si>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</si>
  <si>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</si>
  <si>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</si>
  <si>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</si>
  <si>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r>
      <t xml:space="preserve">  MEF 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1/</t>
    </r>
  </si>
  <si>
    <t>(Miles de US dólares)</t>
  </si>
  <si>
    <t>Amt.</t>
  </si>
  <si>
    <t>Int.</t>
  </si>
  <si>
    <t>DE CORTO Y MEDIANO Y LARGO PLAZO</t>
  </si>
  <si>
    <t>POR PLAZO Y SECTOR INSTITUCIONAL</t>
  </si>
  <si>
    <t xml:space="preserve">    Regionales y Gobiernos Locales con Convenios Traspasos de Recursos.</t>
  </si>
  <si>
    <t>2/ Deuda con Convenios de Traspasos de Recursos.</t>
  </si>
  <si>
    <t>I.  GOBIERNOS REGIONALES</t>
  </si>
  <si>
    <t xml:space="preserve"> Deuda Interna</t>
  </si>
  <si>
    <t xml:space="preserve">     MEF   </t>
  </si>
  <si>
    <t>II.  GOBIERNOS LOCALES</t>
  </si>
  <si>
    <t xml:space="preserve"> Deuda Externa</t>
  </si>
  <si>
    <t xml:space="preserve">     Organismos Internacionales</t>
  </si>
  <si>
    <t xml:space="preserve">     Bonistas</t>
  </si>
  <si>
    <t xml:space="preserve">     Banca Comercial</t>
  </si>
  <si>
    <t xml:space="preserve">     Otras Fuentes</t>
  </si>
  <si>
    <t xml:space="preserve">       BID</t>
  </si>
  <si>
    <t xml:space="preserve">       BIRF</t>
  </si>
  <si>
    <t xml:space="preserve">       Bco. Internacional del Perú</t>
  </si>
  <si>
    <t xml:space="preserve">       Bco. de Crédito</t>
  </si>
  <si>
    <t xml:space="preserve">       Bco. Financiero</t>
  </si>
  <si>
    <t xml:space="preserve">       Bco. de la Nación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</si>
  <si>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</si>
  <si>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</si>
  <si>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</si>
  <si>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</si>
  <si>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    y Gobiernos Locales con Convenios de Traspasos de Recursos.</t>
  </si>
  <si>
    <t xml:space="preserve"> BONOS   </t>
  </si>
  <si>
    <t xml:space="preserve">     Gobiernos Locales</t>
  </si>
  <si>
    <t xml:space="preserve">     Gobiernos Regionales </t>
  </si>
  <si>
    <t xml:space="preserve">     Gobiernos Regionales  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</si>
  <si>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</si>
  <si>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</si>
  <si>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</si>
  <si>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</si>
  <si>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2/ Deuda derivada de la entrega de Certificados de  Inversión Pública Regional y Local (CIPRL).</t>
  </si>
  <si>
    <t>Deuda Externa</t>
  </si>
  <si>
    <t>Deuda Interna</t>
  </si>
  <si>
    <t>Período</t>
  </si>
  <si>
    <t>MEF</t>
  </si>
  <si>
    <t>Bancos</t>
  </si>
  <si>
    <t>Otros</t>
  </si>
  <si>
    <t xml:space="preserve">       Bco. Agropecuario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</si>
  <si>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</si>
  <si>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</si>
  <si>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</si>
  <si>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</si>
  <si>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</si>
  <si>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Municipalidad Provincial de Lima</t>
  </si>
  <si>
    <t>Municipalidad Distrital de Cerro Colorado</t>
  </si>
  <si>
    <t>Municipalidad Distrital de Ate - Vitarte</t>
  </si>
  <si>
    <t>Municipalidad Provincial de Sechura</t>
  </si>
  <si>
    <t>Municipalidad Provincial de Chota</t>
  </si>
  <si>
    <t>Municipalidad Provincial de Zarumilla</t>
  </si>
  <si>
    <t>Municipalidad Provincial de Tocache</t>
  </si>
  <si>
    <t>Municipalidad Distrital de Huayllay</t>
  </si>
  <si>
    <t>Municipalidad Distrital de San Luis</t>
  </si>
  <si>
    <t>Municipalidad Distrital de San Miguel</t>
  </si>
  <si>
    <t>Municipalidad Provincial de Huaylas - Caraz</t>
  </si>
  <si>
    <t>Municipalidad Provincial de Andahuaylas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</si>
  <si>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</si>
  <si>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</si>
  <si>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</si>
  <si>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</si>
  <si>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</si>
  <si>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>Municipalidad Distrital de Tinyahuarco</t>
  </si>
  <si>
    <t xml:space="preserve">  Bco. Agropecuario</t>
  </si>
  <si>
    <t xml:space="preserve">  Sector Institucional / Acreedor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</si>
  <si>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</si>
  <si>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</si>
  <si>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</si>
  <si>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</si>
  <si>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</si>
  <si>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</si>
  <si>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</si>
  <si>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</si>
  <si>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DEUDA EXTERNA   </t>
    </r>
    <r>
      <rPr>
        <b/>
        <sz val="8"/>
        <rFont val="Arial"/>
        <family val="2"/>
      </rPr>
      <t>1/</t>
    </r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</si>
  <si>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</si>
  <si>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</si>
  <si>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</si>
  <si>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      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</si>
  <si>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</si>
  <si>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</si>
  <si>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</si>
  <si>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      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</si>
  <si>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t>Municipalidad Provincial de Talara - Pariñas</t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</si>
  <si>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</si>
  <si>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</si>
  <si>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 xml:space="preserve">  Caja Metropolitano de Lima</t>
  </si>
  <si>
    <t xml:space="preserve">Gobierno Regional de Arequipa </t>
  </si>
  <si>
    <t>Gobierno Regional de Apurimac</t>
  </si>
  <si>
    <t>Gobierno Regional de Piura</t>
  </si>
  <si>
    <t>Municipalidad Distrital de Olmos</t>
  </si>
  <si>
    <t>Municipalidad Distrital de Lince</t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</si>
  <si>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</si>
  <si>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r>
      <t xml:space="preserve">     MEF   </t>
    </r>
    <r>
      <rPr>
        <b/>
        <sz val="8"/>
        <rFont val="Arial"/>
        <family val="2"/>
      </rPr>
      <t xml:space="preserve">1/  </t>
    </r>
  </si>
  <si>
    <t>1/ Deuda entre sectores interinstitucionales.</t>
  </si>
  <si>
    <r>
      <t xml:space="preserve">II. Gobiernos Locales   </t>
    </r>
    <r>
      <rPr>
        <b/>
        <sz val="8"/>
        <rFont val="Arial"/>
        <family val="2"/>
      </rPr>
      <t>1/</t>
    </r>
  </si>
  <si>
    <t xml:space="preserve">1/  Comprende, convenios de traspasos de recursos entre el MEF y cada Gobierno Regional. Además deuda derivada de la entrega </t>
  </si>
  <si>
    <t>1/   Incluye deuda derivada de la entrega de Certificados de  Inversión Pública Regional y Local (CIPRL).</t>
  </si>
  <si>
    <t xml:space="preserve">1/ Comprende: Convenios de Traspasos de Recursos, Certificado de  Inversión Pública Regional y Local  </t>
  </si>
  <si>
    <t xml:space="preserve">    (CIPRL) y deuda a FONAVI (PRINCIPAL).</t>
  </si>
  <si>
    <t xml:space="preserve">       Bco. Scotiabank</t>
  </si>
  <si>
    <t xml:space="preserve">  Bco. Scotiabank</t>
  </si>
  <si>
    <t xml:space="preserve">2/  Comprende deuda con garantía y sin garantía de Gobierno Nacional y Convenio de Traspaso de  Recursos. Además deuda </t>
  </si>
  <si>
    <t xml:space="preserve">      derivada de la entrega de Certificados de Inversión Pública Regional y Local (CIPRL). Los Gobiernos Locales con deuda</t>
  </si>
  <si>
    <t xml:space="preserve">      de Certificados de  Inversión Pública Regional y Local (CIPRL).</t>
  </si>
  <si>
    <t>Municipalidad Provincial de Trujillo</t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</si>
  <si>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</si>
  <si>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</si>
  <si>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t>Municipalidad Provincial de Nazca</t>
  </si>
  <si>
    <t>Municipalidad Provincial de Huarmey</t>
  </si>
  <si>
    <t>Municipalidad Distrital de Sachaca</t>
  </si>
  <si>
    <t>Municipalidad Distrital de Vilcabamba</t>
  </si>
  <si>
    <t>Gobierno Regional de Pasco</t>
  </si>
  <si>
    <t>Gobierno Regional de Tumbes</t>
  </si>
  <si>
    <t>Gobierno Regional de Junín</t>
  </si>
  <si>
    <t>1/ Comprende la deuda con Convenio de Traspasos de Recursos.</t>
  </si>
  <si>
    <r>
      <t xml:space="preserve">     MEF  </t>
    </r>
    <r>
      <rPr>
        <b/>
        <sz val="8"/>
        <rFont val="Arial"/>
        <family val="2"/>
      </rPr>
      <t xml:space="preserve"> 4/   </t>
    </r>
  </si>
  <si>
    <r>
      <t xml:space="preserve">       FONAVI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5/</t>
    </r>
  </si>
  <si>
    <t>4/ Deuda entre sectores interinstitucionales.</t>
  </si>
  <si>
    <r>
      <t xml:space="preserve">       BBVA Continental - Bco. Scotiabank - Sindicado   </t>
    </r>
    <r>
      <rPr>
        <b/>
        <sz val="8"/>
        <rFont val="Arial"/>
        <family val="2"/>
      </rPr>
      <t>3/</t>
    </r>
  </si>
  <si>
    <t xml:space="preserve">       BBVA Continental</t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</si>
  <si>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</si>
  <si>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administritativo y de garantías el BBVA Continental (sindicado).</t>
  </si>
  <si>
    <t xml:space="preserve">      1/ Incluye Traspaso de Recursos, FONAVI, CIPRL</t>
  </si>
  <si>
    <t xml:space="preserve">3/ Operación de endeudamiento financiado por los dos Bancos para la Municipalidad de Lima; siendo el agente </t>
  </si>
  <si>
    <t>Municipalidad Provincial de Tumbes</t>
  </si>
  <si>
    <t xml:space="preserve">       Cooperativa</t>
  </si>
  <si>
    <t>Municipalidad Distrital de Coporaque</t>
  </si>
  <si>
    <t>Municipalidad Distrital de Cayma</t>
  </si>
  <si>
    <t>G.R</t>
  </si>
  <si>
    <t>G.L</t>
  </si>
  <si>
    <r>
      <t xml:space="preserve">       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</si>
  <si>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Municipalidad Provincial de Cotabambas - Tambobamba</t>
  </si>
  <si>
    <t>a/</t>
  </si>
  <si>
    <t>Gobierno Regional de Puno</t>
  </si>
  <si>
    <t xml:space="preserve">       Bco. de Comercio</t>
  </si>
  <si>
    <t>Municipalidad Distrital de Majes</t>
  </si>
  <si>
    <t>Municipalidad Provincial del Callao</t>
  </si>
  <si>
    <t xml:space="preserve">  Bco. de Comercio</t>
  </si>
  <si>
    <t xml:space="preserve">I. Gobiernos Regionales   </t>
  </si>
  <si>
    <t>Municipalidad Provincial de Santiago de Chuco</t>
  </si>
  <si>
    <t>Municipalidad Provincial del Cuzco</t>
  </si>
  <si>
    <t>Gobierno Regional de Moquegua</t>
  </si>
  <si>
    <t>Municipalidad Distrital de Challhuahuacho</t>
  </si>
  <si>
    <t>Municipalidad Distrital de Condoroma</t>
  </si>
  <si>
    <t>Municipalidad Distrital de Belen</t>
  </si>
  <si>
    <t>Municipalidad Provincial de Hualgayoc - Bambamarca</t>
  </si>
  <si>
    <t>Plazo / Sector Institucional</t>
  </si>
  <si>
    <t>Municipalidad Distrital de Huariaca</t>
  </si>
  <si>
    <t>POR TIPO DE DEUDA Y SECTOR INSTITUCIONAL</t>
  </si>
  <si>
    <t>SERVICIO PROYECTADO POR TIPO DE DEUDA</t>
  </si>
  <si>
    <t xml:space="preserve">1/  Deuda directa de la Municipalidad Metropolitana de Lima, con la garantía del Gobierno Nacional </t>
  </si>
  <si>
    <t xml:space="preserve">       Cooperativa Santo Cristo de Bagazán</t>
  </si>
  <si>
    <t>BBVA Continental-Scotiabank-Sindic.</t>
  </si>
  <si>
    <t>Bco. Interameric. Desarrollo (BID)</t>
  </si>
  <si>
    <t>Dirección de Programación, Presupuesto y Contabilidad -  Equipo de Trabajo de Estadística</t>
  </si>
  <si>
    <t xml:space="preserve">2/  Incluye deuda externa contratada por el Gobierno Nacional y trasladada a los Gobiernos Regionales </t>
  </si>
  <si>
    <t xml:space="preserve">1/ Incluye deuda externa contratada por el Gobierno Nacional y trasladada a los Gobiernos </t>
  </si>
  <si>
    <t>Gobierno Regional de La Libertad</t>
  </si>
  <si>
    <t>Municipalidad Distrital de la Brea</t>
  </si>
  <si>
    <t>Municipalidad Distrital de Ticlacayan</t>
  </si>
  <si>
    <t>Municipalidad Distrital de Pocollay</t>
  </si>
  <si>
    <t>Municipalidad Distrital de Atico</t>
  </si>
  <si>
    <t>Municipalidad Distrital de la Matanza</t>
  </si>
  <si>
    <t>Municipalidad Distrital de Ilabaya</t>
  </si>
  <si>
    <t>Municipalidad Provincial de Mariscal Nieto - Moquegua</t>
  </si>
  <si>
    <t>Municipalidad Provincial de Cutervo</t>
  </si>
  <si>
    <t>Municipalidad Distrital de Hualgayoc</t>
  </si>
  <si>
    <t>Municipalidad Distrital de Barranco</t>
  </si>
  <si>
    <t xml:space="preserve">       BBVA Banco Continental</t>
  </si>
  <si>
    <t>Municipalidad Distrital de El Algarrobal</t>
  </si>
  <si>
    <t>Municipalidad Provincial de Tarma</t>
  </si>
  <si>
    <t>Municipalidad Distrital de Pias</t>
  </si>
  <si>
    <t>Municipalidad Distrital de Acraquia</t>
  </si>
  <si>
    <t>Municipalidad Distrital de Huachis</t>
  </si>
  <si>
    <t>Municipalidad Provincial de Sanchez Cerro - Omate</t>
  </si>
  <si>
    <t>Municipalidad Provincial de Padre Abad - Aguaitia</t>
  </si>
  <si>
    <t>Municipalidad Provincial de Lamas</t>
  </si>
  <si>
    <t>Considera deuda de corto plazo y deuda de mediano y largo plazo</t>
  </si>
  <si>
    <t>Municipalidad Provincial de Islay - Mollendo</t>
  </si>
  <si>
    <t>Municipalidad Provincial de Quispicanchis - Urcos</t>
  </si>
  <si>
    <t>Municipalidad Distrital de Caynarachi</t>
  </si>
  <si>
    <t>Municipalidad Distrital de Colquemarca</t>
  </si>
  <si>
    <t>Municipalidad Distrital de Chinchero</t>
  </si>
  <si>
    <t>Municipalidad Distrital de Progreso</t>
  </si>
  <si>
    <t>Municipalidad Provincial de Chincheros</t>
  </si>
  <si>
    <t>Tipo de Deuda /                           Sector Institucional</t>
  </si>
  <si>
    <t>Tipo de Instrumento /         Sector Institucional</t>
  </si>
  <si>
    <t>Tipo de Moneda /           Sector Institucional</t>
  </si>
  <si>
    <t>Municipalidad Distrital de Culebras</t>
  </si>
  <si>
    <t>Municipalidad Distrital de Haquira</t>
  </si>
  <si>
    <t>Municipalidad Distrital de Acora</t>
  </si>
  <si>
    <t>Municipalidad Provincial de Oyon</t>
  </si>
  <si>
    <t>Municipalidad Provincial de Ilave</t>
  </si>
  <si>
    <t>Municipalidad Provincial de Jorge Basadre - Locumba</t>
  </si>
  <si>
    <t>Municipalidad Distrital de El Porvenir</t>
  </si>
  <si>
    <t>Municipalidad Distrital de Morrope</t>
  </si>
  <si>
    <t>Municipalidad Distrital de Cajaruro</t>
  </si>
  <si>
    <t>Municipalidad Distrital de Pacanga</t>
  </si>
  <si>
    <t>Municipalidad Distrital de Ventanilla</t>
  </si>
  <si>
    <t>Municipalidad Distrital de Nuevo Chimbote</t>
  </si>
  <si>
    <t>Municipalidad Distrital de Chavin</t>
  </si>
  <si>
    <t>Municipalidad Distrital de Cotabambas</t>
  </si>
  <si>
    <t>5/ Comprende sólo el principal de la deuda FONAVI al 31/01/2016.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</si>
  <si>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</si>
  <si>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</si>
  <si>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</si>
  <si>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</si>
  <si>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</si>
  <si>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</si>
  <si>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Municipalidad Distrital de Grocio Prado</t>
  </si>
  <si>
    <t>Municipalidad Provincial de Abancay</t>
  </si>
  <si>
    <t>Municipalidad Provincial de Grau - Chuquibambilla</t>
  </si>
  <si>
    <t>Municipalidad Distrital de Carumas</t>
  </si>
  <si>
    <t>Municipalidad Distrital de Mariscal Caceres</t>
  </si>
  <si>
    <t>Municipalidad Provincial de Jaen</t>
  </si>
  <si>
    <t>Municipalidad Distrital de los Ba¥os del Inca</t>
  </si>
  <si>
    <t>Municipalidad Distrital de LLumpa</t>
  </si>
  <si>
    <t>Municipalidad Provincial de Rodriguez de Mendoza - San Nicolas</t>
  </si>
  <si>
    <t>Municipalidad Distrital de Livitaca</t>
  </si>
  <si>
    <t>Municipalidad Distrital de Colcabamba</t>
  </si>
  <si>
    <t>Municipalidad Distrital de Miraflores</t>
  </si>
  <si>
    <t>Municipalidad Distrital de Lurigancho (chosica)</t>
  </si>
  <si>
    <t>Municipalidad Distrital de Huarmaca</t>
  </si>
  <si>
    <t>Municipalidad Distrital de La Cabamba</t>
  </si>
  <si>
    <t>Municipalidad Distrital de Villa el Salvador</t>
  </si>
  <si>
    <t>Municipalidad Provincial de Otuzco</t>
  </si>
  <si>
    <t>Municipalidad Distrital de Antonio Raymondi</t>
  </si>
  <si>
    <t>Municipalidad Distrital de Mollepata</t>
  </si>
  <si>
    <t>Municipalidad Distrital de Pichanaqui</t>
  </si>
  <si>
    <t>Municipalidad Provincial de Concepcion</t>
  </si>
  <si>
    <t>Municipalidad Distrital de La Brea</t>
  </si>
  <si>
    <t>Municipalidad Distrital de Vice</t>
  </si>
  <si>
    <t>AL 30 DE ABRIL DE 2016</t>
  </si>
  <si>
    <t>Tipo de cambio venta bancario al final del mes de abril, según la Superintendencia de Banca y Seguros- SBS</t>
  </si>
  <si>
    <t>Al 30 de abril de 2016</t>
  </si>
  <si>
    <t>Municipaldiad Distrital de Coyllurqui</t>
  </si>
  <si>
    <t xml:space="preserve">      menor  a US$ 300 mil, se agrupan en "Otros" e incluye a 87 entidades.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</si>
  <si>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US$ 300 mil, se agrupa en "otros" e incluye a 99 entidades.</t>
    </r>
  </si>
  <si>
    <t xml:space="preserve">          - Tipo de Cambio del 30 de abril de 2016. </t>
  </si>
  <si>
    <t>a/   Servicio proyectado a partir del  mes de mayo de 2016.</t>
  </si>
  <si>
    <t>Período: De mayo 2016 al 2040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</si>
</sst>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,###,###,###"/>
    <numFmt numFmtId="165" formatCode="###,###,###"/>
    <numFmt numFmtId="166" formatCode="_ * #,##0.0_ ;_ * \-#,##0.0_ ;_ * &quot;-&quot;??_ ;_ @_ "/>
    <numFmt numFmtId="167" formatCode="0.0%"/>
    <numFmt numFmtId="168" formatCode="_ * #,##0_ ;_ * \-#,##0_ ;_ * &quot;-&quot;??_ ;_ @_ "/>
    <numFmt numFmtId="169" formatCode="_ * #,##0_ ;_ * \-#,##0_ ;_ * &quot;0&quot;??_ ;_ @_ "/>
    <numFmt numFmtId="170" formatCode="_([$€]\ * #,##0.00_);_([$€]\ * \(#,##0.00\);_([$€]\ * &quot;-&quot;??_);_(@_)"/>
    <numFmt numFmtId="171" formatCode="[$-280A]d&quot; de &quot;mmmm&quot; de &quot;yyyy;@"/>
    <numFmt numFmtId="172" formatCode="0.0000"/>
    <numFmt numFmtId="173" formatCode="0.000"/>
    <numFmt numFmtId="174" formatCode="0.0"/>
    <numFmt numFmtId="175" formatCode="#,##0.0;[Red]\-#,##0.0"/>
    <numFmt numFmtId="176" formatCode="0.00000000"/>
    <numFmt numFmtId="177" formatCode="0.0000000000"/>
    <numFmt numFmtId="178" formatCode="0.000000"/>
    <numFmt numFmtId="179" formatCode="0.00000"/>
    <numFmt numFmtId="180" formatCode="###,###,###,###.00000"/>
    <numFmt numFmtId="181" formatCode="###,###,###,###.000000"/>
    <numFmt numFmtId="182" formatCode="0.00000000000000000000"/>
    <numFmt numFmtId="183" formatCode="#,##0.000000000;[Red]\-#,##0.000000000"/>
    <numFmt numFmtId="184" formatCode="#,##0.000000000000000;[Red]\-#,##0.000000000000000"/>
    <numFmt numFmtId="185" formatCode="0.0000000"/>
    <numFmt numFmtId="186" formatCode="0.000000000"/>
    <numFmt numFmtId="187" formatCode="0.00000000000"/>
    <numFmt numFmtId="188" formatCode="0.000000000000"/>
    <numFmt numFmtId="189" formatCode="###,###,###,###.000"/>
    <numFmt numFmtId="190" formatCode="#,##0.00000;[Red]\-#,##0.00000"/>
    <numFmt numFmtId="191" formatCode="#,##0.00000000;[Red]\-#,##0.00000000"/>
    <numFmt numFmtId="192" formatCode="#,##0.0000000000;[Red]\-#,##0.0000000000"/>
    <numFmt numFmtId="193" formatCode="0.00000000000000"/>
    <numFmt numFmtId="194" formatCode="\-"/>
    <numFmt numFmtId="195" formatCode="###,###,###,###.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0.000000000000000"/>
    <numFmt numFmtId="201" formatCode="###,###,###,###.00000000"/>
    <numFmt numFmtId="202" formatCode="###,###,###,###.000000000"/>
    <numFmt numFmtId="203" formatCode="###,###,###,###.000000000000"/>
    <numFmt numFmtId="204" formatCode="#,##0.000000;[Red]\-#,##0.000000"/>
    <numFmt numFmtId="205" formatCode="#,##0.00000000000;[Red]\-#,##0.00000000000"/>
    <numFmt numFmtId="206" formatCode="#,##0.000000000000;[Red]\-#,##0.000000000000"/>
    <numFmt numFmtId="207" formatCode="###,###,###,###.000000000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u val="single"/>
      <sz val="12"/>
      <color indexed="1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0"/>
      <name val="Arial"/>
      <family val="2"/>
    </font>
    <font>
      <b/>
      <u val="single"/>
      <sz val="12"/>
      <color theme="3" tint="-0.24997000396251678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8" fillId="28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0" borderId="0" applyNumberFormat="0" applyBorder="0" applyAlignment="0" applyProtection="0"/>
    <xf numFmtId="17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3" fillId="20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7" fillId="0" borderId="8" applyNumberFormat="0" applyFill="0" applyAlignment="0" applyProtection="0"/>
    <xf numFmtId="0" fontId="78" fillId="0" borderId="9" applyNumberFormat="0" applyFill="0" applyAlignment="0" applyProtection="0"/>
  </cellStyleXfs>
  <cellXfs count="66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56" applyFont="1" applyFill="1" applyAlignment="1">
      <alignment horizontal="center" vertical="center" wrapText="1"/>
      <protection/>
    </xf>
    <xf numFmtId="0" fontId="22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7" fillId="32" borderId="0" xfId="0" applyFont="1" applyFill="1" applyAlignment="1">
      <alignment vertical="center"/>
    </xf>
    <xf numFmtId="0" fontId="24" fillId="32" borderId="0" xfId="46" applyFont="1" applyFill="1" applyAlignment="1" applyProtection="1">
      <alignment vertical="center"/>
      <protection/>
    </xf>
    <xf numFmtId="0" fontId="10" fillId="32" borderId="0" xfId="0" applyFont="1" applyFill="1" applyAlignment="1">
      <alignment vertical="center"/>
    </xf>
    <xf numFmtId="14" fontId="24" fillId="32" borderId="0" xfId="46" applyNumberFormat="1" applyFont="1" applyFill="1" applyAlignment="1" applyProtection="1">
      <alignment horizontal="left" vertical="center"/>
      <protection/>
    </xf>
    <xf numFmtId="0" fontId="24" fillId="32" borderId="0" xfId="46" applyFont="1" applyFill="1" applyAlignment="1" applyProtection="1">
      <alignment vertical="center"/>
      <protection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5" fillId="32" borderId="0" xfId="0" applyFont="1" applyFill="1" applyAlignment="1">
      <alignment/>
    </xf>
    <xf numFmtId="0" fontId="18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21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2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38" fontId="15" fillId="32" borderId="12" xfId="49" applyNumberFormat="1" applyFont="1" applyFill="1" applyBorder="1" applyAlignment="1">
      <alignment horizontal="right" vertical="center" indent="4"/>
    </xf>
    <xf numFmtId="38" fontId="15" fillId="32" borderId="12" xfId="49" applyNumberFormat="1" applyFont="1" applyFill="1" applyBorder="1" applyAlignment="1">
      <alignment horizontal="right" vertical="center" indent="3"/>
    </xf>
    <xf numFmtId="0" fontId="14" fillId="32" borderId="13" xfId="0" applyFont="1" applyFill="1" applyBorder="1" applyAlignment="1">
      <alignment horizontal="left" vertical="center" indent="2"/>
    </xf>
    <xf numFmtId="38" fontId="14" fillId="32" borderId="12" xfId="49" applyNumberFormat="1" applyFont="1" applyFill="1" applyBorder="1" applyAlignment="1">
      <alignment horizontal="right" vertical="center" indent="4"/>
    </xf>
    <xf numFmtId="38" fontId="14" fillId="32" borderId="12" xfId="49" applyNumberFormat="1" applyFont="1" applyFill="1" applyBorder="1" applyAlignment="1">
      <alignment horizontal="right" vertical="center" indent="3"/>
    </xf>
    <xf numFmtId="38" fontId="10" fillId="32" borderId="12" xfId="49" applyNumberFormat="1" applyFont="1" applyFill="1" applyBorder="1" applyAlignment="1">
      <alignment horizontal="right" vertical="center" indent="4"/>
    </xf>
    <xf numFmtId="38" fontId="10" fillId="32" borderId="12" xfId="49" applyNumberFormat="1" applyFont="1" applyFill="1" applyBorder="1" applyAlignment="1">
      <alignment horizontal="right" vertical="center" indent="3"/>
    </xf>
    <xf numFmtId="0" fontId="10" fillId="32" borderId="1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5" fillId="32" borderId="13" xfId="0" applyFont="1" applyFill="1" applyBorder="1" applyAlignment="1">
      <alignment horizontal="left" vertical="center" wrapText="1" readingOrder="1"/>
    </xf>
    <xf numFmtId="164" fontId="15" fillId="32" borderId="13" xfId="0" applyNumberFormat="1" applyFont="1" applyFill="1" applyBorder="1" applyAlignment="1">
      <alignment horizontal="right" vertical="center" indent="3" readingOrder="1"/>
    </xf>
    <xf numFmtId="0" fontId="14" fillId="32" borderId="13" xfId="0" applyFont="1" applyFill="1" applyBorder="1" applyAlignment="1">
      <alignment horizontal="left" vertical="center" wrapText="1" readingOrder="1"/>
    </xf>
    <xf numFmtId="164" fontId="14" fillId="32" borderId="13" xfId="0" applyNumberFormat="1" applyFont="1" applyFill="1" applyBorder="1" applyAlignment="1">
      <alignment horizontal="right" vertical="center" indent="3" readingOrder="1"/>
    </xf>
    <xf numFmtId="0" fontId="8" fillId="32" borderId="13" xfId="0" applyFont="1" applyFill="1" applyBorder="1" applyAlignment="1">
      <alignment horizontal="left" vertical="center" wrapText="1" readingOrder="1"/>
    </xf>
    <xf numFmtId="164" fontId="11" fillId="32" borderId="13" xfId="0" applyNumberFormat="1" applyFont="1" applyFill="1" applyBorder="1" applyAlignment="1">
      <alignment horizontal="right" indent="3" readingOrder="1"/>
    </xf>
    <xf numFmtId="0" fontId="10" fillId="32" borderId="14" xfId="0" applyFont="1" applyFill="1" applyBorder="1" applyAlignment="1">
      <alignment horizontal="center" vertical="center" wrapText="1" readingOrder="1"/>
    </xf>
    <xf numFmtId="164" fontId="10" fillId="32" borderId="14" xfId="0" applyNumberFormat="1" applyFont="1" applyFill="1" applyBorder="1" applyAlignment="1">
      <alignment horizontal="right" vertical="center" wrapText="1" indent="3" readingOrder="1"/>
    </xf>
    <xf numFmtId="0" fontId="10" fillId="32" borderId="0" xfId="0" applyFont="1" applyFill="1" applyBorder="1" applyAlignment="1">
      <alignment horizontal="left" vertical="center" wrapText="1" readingOrder="1"/>
    </xf>
    <xf numFmtId="164" fontId="10" fillId="32" borderId="0" xfId="0" applyNumberFormat="1" applyFont="1" applyFill="1" applyBorder="1" applyAlignment="1">
      <alignment horizontal="center" vertical="center" readingOrder="1"/>
    </xf>
    <xf numFmtId="164" fontId="14" fillId="32" borderId="13" xfId="0" applyNumberFormat="1" applyFont="1" applyFill="1" applyBorder="1" applyAlignment="1">
      <alignment horizontal="right" indent="3" readingOrder="1"/>
    </xf>
    <xf numFmtId="0" fontId="11" fillId="32" borderId="14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4" fontId="14" fillId="32" borderId="13" xfId="0" applyNumberFormat="1" applyFont="1" applyFill="1" applyBorder="1" applyAlignment="1">
      <alignment horizontal="right" indent="4" readingOrder="1"/>
    </xf>
    <xf numFmtId="164" fontId="15" fillId="32" borderId="13" xfId="0" applyNumberFormat="1" applyFont="1" applyFill="1" applyBorder="1" applyAlignment="1">
      <alignment horizontal="right" vertical="center" indent="4" readingOrder="1"/>
    </xf>
    <xf numFmtId="164" fontId="14" fillId="32" borderId="15" xfId="0" applyNumberFormat="1" applyFont="1" applyFill="1" applyBorder="1" applyAlignment="1">
      <alignment horizontal="right" textRotation="255" readingOrder="1"/>
    </xf>
    <xf numFmtId="164" fontId="11" fillId="32" borderId="13" xfId="0" applyNumberFormat="1" applyFont="1" applyFill="1" applyBorder="1" applyAlignment="1">
      <alignment horizontal="right" indent="4" readingOrder="1"/>
    </xf>
    <xf numFmtId="0" fontId="5" fillId="32" borderId="15" xfId="0" applyFont="1" applyFill="1" applyBorder="1" applyAlignment="1">
      <alignment horizontal="left" vertical="center" wrapText="1" indent="3" readingOrder="1"/>
    </xf>
    <xf numFmtId="165" fontId="10" fillId="32" borderId="13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5" readingOrder="1"/>
    </xf>
    <xf numFmtId="165" fontId="11" fillId="32" borderId="13" xfId="0" applyNumberFormat="1" applyFont="1" applyFill="1" applyBorder="1" applyAlignment="1">
      <alignment horizontal="right" indent="3" readingOrder="1"/>
    </xf>
    <xf numFmtId="0" fontId="11" fillId="32" borderId="16" xfId="0" applyFont="1" applyFill="1" applyBorder="1" applyAlignment="1">
      <alignment horizontal="left" vertical="center" wrapText="1" indent="3" readingOrder="1"/>
    </xf>
    <xf numFmtId="165" fontId="11" fillId="32" borderId="14" xfId="0" applyNumberFormat="1" applyFont="1" applyFill="1" applyBorder="1" applyAlignment="1">
      <alignment horizontal="right" indent="3" readingOrder="1"/>
    </xf>
    <xf numFmtId="165" fontId="11" fillId="32" borderId="17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165" fontId="11" fillId="32" borderId="12" xfId="0" applyNumberFormat="1" applyFont="1" applyFill="1" applyBorder="1" applyAlignment="1">
      <alignment horizontal="right" indent="3" readingOrder="1"/>
    </xf>
    <xf numFmtId="0" fontId="15" fillId="32" borderId="15" xfId="0" applyFont="1" applyFill="1" applyBorder="1" applyAlignment="1">
      <alignment horizontal="left" vertical="center" wrapText="1" indent="1" readingOrder="1"/>
    </xf>
    <xf numFmtId="165" fontId="15" fillId="32" borderId="13" xfId="0" applyNumberFormat="1" applyFont="1" applyFill="1" applyBorder="1" applyAlignment="1">
      <alignment horizontal="right" indent="3" readingOrder="1"/>
    </xf>
    <xf numFmtId="0" fontId="14" fillId="32" borderId="15" xfId="0" applyFont="1" applyFill="1" applyBorder="1" applyAlignment="1">
      <alignment horizontal="left" vertical="center" wrapText="1" indent="3" readingOrder="1"/>
    </xf>
    <xf numFmtId="165" fontId="14" fillId="32" borderId="13" xfId="0" applyNumberFormat="1" applyFont="1" applyFill="1" applyBorder="1" applyAlignment="1">
      <alignment horizontal="right" indent="3" readingOrder="1"/>
    </xf>
    <xf numFmtId="0" fontId="2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8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2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12" fillId="32" borderId="0" xfId="0" applyFont="1" applyFill="1" applyBorder="1" applyAlignment="1">
      <alignment vertical="center"/>
    </xf>
    <xf numFmtId="43" fontId="12" fillId="32" borderId="0" xfId="49" applyFont="1" applyFill="1" applyBorder="1" applyAlignment="1">
      <alignment vertical="center"/>
    </xf>
    <xf numFmtId="43" fontId="13" fillId="32" borderId="0" xfId="49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2" fillId="32" borderId="0" xfId="0" applyNumberFormat="1" applyFont="1" applyFill="1" applyBorder="1" applyAlignment="1">
      <alignment vertical="center"/>
    </xf>
    <xf numFmtId="43" fontId="13" fillId="32" borderId="0" xfId="0" applyNumberFormat="1" applyFont="1" applyFill="1" applyBorder="1" applyAlignment="1">
      <alignment vertical="center"/>
    </xf>
    <xf numFmtId="168" fontId="20" fillId="32" borderId="0" xfId="49" applyNumberFormat="1" applyFont="1" applyFill="1" applyBorder="1" applyAlignment="1">
      <alignment vertical="center"/>
    </xf>
    <xf numFmtId="169" fontId="12" fillId="32" borderId="0" xfId="49" applyNumberFormat="1" applyFont="1" applyFill="1" applyBorder="1" applyAlignment="1">
      <alignment horizontal="right" vertical="center"/>
    </xf>
    <xf numFmtId="169" fontId="12" fillId="32" borderId="0" xfId="49" applyNumberFormat="1" applyFont="1" applyFill="1" applyBorder="1" applyAlignment="1">
      <alignment horizontal="right" vertical="justify"/>
    </xf>
    <xf numFmtId="169" fontId="12" fillId="32" borderId="0" xfId="0" applyNumberFormat="1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30" fillId="32" borderId="0" xfId="0" applyFont="1" applyFill="1" applyAlignment="1">
      <alignment/>
    </xf>
    <xf numFmtId="0" fontId="15" fillId="32" borderId="13" xfId="0" applyFont="1" applyFill="1" applyBorder="1" applyAlignment="1">
      <alignment vertical="center"/>
    </xf>
    <xf numFmtId="0" fontId="10" fillId="32" borderId="13" xfId="0" applyFont="1" applyFill="1" applyBorder="1" applyAlignment="1">
      <alignment horizontal="left" vertical="center"/>
    </xf>
    <xf numFmtId="0" fontId="15" fillId="32" borderId="13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0" fontId="21" fillId="32" borderId="0" xfId="0" applyFont="1" applyFill="1" applyAlignment="1">
      <alignment horizontal="left"/>
    </xf>
    <xf numFmtId="186" fontId="2" fillId="32" borderId="0" xfId="0" applyNumberFormat="1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center" wrapText="1" indent="2" readingOrder="1"/>
    </xf>
    <xf numFmtId="164" fontId="5" fillId="33" borderId="15" xfId="0" applyNumberFormat="1" applyFont="1" applyFill="1" applyBorder="1" applyAlignment="1">
      <alignment horizontal="right" vertical="center" indent="3" readingOrder="1"/>
    </xf>
    <xf numFmtId="164" fontId="5" fillId="33" borderId="13" xfId="0" applyNumberFormat="1" applyFont="1" applyFill="1" applyBorder="1" applyAlignment="1">
      <alignment horizontal="right" vertical="center" indent="3" readingOrder="1"/>
    </xf>
    <xf numFmtId="0" fontId="10" fillId="33" borderId="15" xfId="0" applyFont="1" applyFill="1" applyBorder="1" applyAlignment="1">
      <alignment horizontal="left" vertical="center" wrapText="1" indent="2" readingOrder="1"/>
    </xf>
    <xf numFmtId="164" fontId="10" fillId="33" borderId="15" xfId="0" applyNumberFormat="1" applyFont="1" applyFill="1" applyBorder="1" applyAlignment="1">
      <alignment horizontal="right" vertical="center" indent="3" readingOrder="1"/>
    </xf>
    <xf numFmtId="164" fontId="10" fillId="33" borderId="13" xfId="0" applyNumberFormat="1" applyFont="1" applyFill="1" applyBorder="1" applyAlignment="1">
      <alignment horizontal="right" vertical="center" indent="3" readingOrder="1"/>
    </xf>
    <xf numFmtId="0" fontId="11" fillId="33" borderId="15" xfId="0" applyFont="1" applyFill="1" applyBorder="1" applyAlignment="1">
      <alignment horizontal="left" vertical="center" wrapText="1" indent="2" readingOrder="1"/>
    </xf>
    <xf numFmtId="164" fontId="11" fillId="33" borderId="15" xfId="0" applyNumberFormat="1" applyFont="1" applyFill="1" applyBorder="1" applyAlignment="1">
      <alignment horizontal="right" vertical="center" indent="3" readingOrder="1"/>
    </xf>
    <xf numFmtId="164" fontId="11" fillId="33" borderId="13" xfId="0" applyNumberFormat="1" applyFont="1" applyFill="1" applyBorder="1" applyAlignment="1">
      <alignment horizontal="right" vertical="center" indent="3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14" fillId="33" borderId="15" xfId="0" applyFont="1" applyFill="1" applyBorder="1" applyAlignment="1">
      <alignment horizontal="left" vertical="center" wrapText="1" indent="2" readingOrder="1"/>
    </xf>
    <xf numFmtId="0" fontId="10" fillId="33" borderId="15" xfId="0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/>
    </xf>
    <xf numFmtId="38" fontId="14" fillId="33" borderId="0" xfId="0" applyNumberFormat="1" applyFont="1" applyFill="1" applyAlignment="1">
      <alignment/>
    </xf>
    <xf numFmtId="0" fontId="14" fillId="33" borderId="15" xfId="0" applyFont="1" applyFill="1" applyBorder="1" applyAlignment="1">
      <alignment horizontal="left" indent="3"/>
    </xf>
    <xf numFmtId="38" fontId="14" fillId="33" borderId="13" xfId="49" applyNumberFormat="1" applyFont="1" applyFill="1" applyBorder="1" applyAlignment="1">
      <alignment horizontal="right" vertical="center" indent="4"/>
    </xf>
    <xf numFmtId="38" fontId="14" fillId="33" borderId="12" xfId="49" applyNumberFormat="1" applyFont="1" applyFill="1" applyBorder="1" applyAlignment="1">
      <alignment horizontal="right" vertical="center" indent="4"/>
    </xf>
    <xf numFmtId="0" fontId="12" fillId="33" borderId="0" xfId="0" applyFont="1" applyFill="1" applyBorder="1" applyAlignment="1">
      <alignment vertical="center"/>
    </xf>
    <xf numFmtId="43" fontId="13" fillId="33" borderId="0" xfId="49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79" fillId="32" borderId="0" xfId="46" applyFont="1" applyFill="1" applyAlignment="1" applyProtection="1">
      <alignment vertical="center"/>
      <protection/>
    </xf>
    <xf numFmtId="194" fontId="15" fillId="32" borderId="12" xfId="49" applyNumberFormat="1" applyFont="1" applyFill="1" applyBorder="1" applyAlignment="1">
      <alignment horizontal="right" vertical="center" indent="4"/>
    </xf>
    <xf numFmtId="194" fontId="15" fillId="32" borderId="13" xfId="0" applyNumberFormat="1" applyFont="1" applyFill="1" applyBorder="1" applyAlignment="1">
      <alignment horizontal="right" vertical="center" indent="4" readingOrder="1"/>
    </xf>
    <xf numFmtId="194" fontId="11" fillId="32" borderId="13" xfId="0" applyNumberFormat="1" applyFont="1" applyFill="1" applyBorder="1" applyAlignment="1">
      <alignment horizontal="right" indent="3" readingOrder="1"/>
    </xf>
    <xf numFmtId="194" fontId="11" fillId="32" borderId="12" xfId="0" applyNumberFormat="1" applyFont="1" applyFill="1" applyBorder="1" applyAlignment="1">
      <alignment horizontal="right" indent="3" readingOrder="1"/>
    </xf>
    <xf numFmtId="165" fontId="15" fillId="32" borderId="13" xfId="0" applyNumberFormat="1" applyFont="1" applyFill="1" applyBorder="1" applyAlignment="1">
      <alignment horizontal="right" indent="4" readingOrder="1"/>
    </xf>
    <xf numFmtId="165" fontId="14" fillId="32" borderId="13" xfId="0" applyNumberFormat="1" applyFont="1" applyFill="1" applyBorder="1" applyAlignment="1">
      <alignment horizontal="right" indent="4" readingOrder="1"/>
    </xf>
    <xf numFmtId="165" fontId="11" fillId="32" borderId="14" xfId="0" applyNumberFormat="1" applyFont="1" applyFill="1" applyBorder="1" applyAlignment="1">
      <alignment horizontal="right" indent="4" readingOrder="1"/>
    </xf>
    <xf numFmtId="194" fontId="15" fillId="32" borderId="13" xfId="0" applyNumberFormat="1" applyFont="1" applyFill="1" applyBorder="1" applyAlignment="1">
      <alignment horizontal="right" indent="4" readingOrder="1"/>
    </xf>
    <xf numFmtId="165" fontId="11" fillId="32" borderId="12" xfId="0" applyNumberFormat="1" applyFont="1" applyFill="1" applyBorder="1" applyAlignment="1">
      <alignment horizontal="right" indent="4" readingOrder="1"/>
    </xf>
    <xf numFmtId="165" fontId="11" fillId="32" borderId="17" xfId="0" applyNumberFormat="1" applyFont="1" applyFill="1" applyBorder="1" applyAlignment="1">
      <alignment horizontal="right" indent="4" readingOrder="1"/>
    </xf>
    <xf numFmtId="0" fontId="28" fillId="32" borderId="0" xfId="0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right" vertical="center" indent="4" readingOrder="1"/>
    </xf>
    <xf numFmtId="183" fontId="14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21" fillId="32" borderId="15" xfId="0" applyFont="1" applyFill="1" applyBorder="1" applyAlignment="1">
      <alignment textRotation="255" readingOrder="1"/>
    </xf>
    <xf numFmtId="43" fontId="21" fillId="32" borderId="0" xfId="49" applyFont="1" applyFill="1" applyAlignment="1">
      <alignment/>
    </xf>
    <xf numFmtId="164" fontId="5" fillId="33" borderId="15" xfId="0" applyNumberFormat="1" applyFont="1" applyFill="1" applyBorder="1" applyAlignment="1">
      <alignment horizontal="right" vertical="center" indent="4" readingOrder="1"/>
    </xf>
    <xf numFmtId="164" fontId="10" fillId="33" borderId="15" xfId="0" applyNumberFormat="1" applyFont="1" applyFill="1" applyBorder="1" applyAlignment="1">
      <alignment horizontal="right" vertical="center" indent="4" readingOrder="1"/>
    </xf>
    <xf numFmtId="38" fontId="5" fillId="33" borderId="13" xfId="49" applyNumberFormat="1" applyFont="1" applyFill="1" applyBorder="1" applyAlignment="1">
      <alignment horizontal="right" vertical="center" indent="4"/>
    </xf>
    <xf numFmtId="179" fontId="12" fillId="32" borderId="0" xfId="0" applyNumberFormat="1" applyFont="1" applyFill="1" applyBorder="1" applyAlignment="1">
      <alignment vertical="center"/>
    </xf>
    <xf numFmtId="0" fontId="2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8" xfId="0" applyFont="1" applyFill="1" applyBorder="1" applyAlignment="1">
      <alignment horizontal="center" vertical="center" wrapText="1" readingOrder="1"/>
    </xf>
    <xf numFmtId="164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" fontId="5" fillId="33" borderId="15" xfId="0" applyNumberFormat="1" applyFont="1" applyFill="1" applyBorder="1" applyAlignment="1">
      <alignment horizontal="right" vertical="center" indent="4" readingOrder="1"/>
    </xf>
    <xf numFmtId="194" fontId="5" fillId="33" borderId="15" xfId="0" applyNumberFormat="1" applyFont="1" applyFill="1" applyBorder="1" applyAlignment="1">
      <alignment horizontal="right" vertical="center" indent="4" readingOrder="1"/>
    </xf>
    <xf numFmtId="164" fontId="5" fillId="33" borderId="13" xfId="0" applyNumberFormat="1" applyFont="1" applyFill="1" applyBorder="1" applyAlignment="1">
      <alignment horizontal="right" vertical="center" indent="4" readingOrder="1"/>
    </xf>
    <xf numFmtId="164" fontId="11" fillId="33" borderId="13" xfId="0" applyNumberFormat="1" applyFont="1" applyFill="1" applyBorder="1" applyAlignment="1">
      <alignment horizontal="right" vertical="center" indent="4" readingOrder="1"/>
    </xf>
    <xf numFmtId="0" fontId="14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3" xfId="49" applyNumberFormat="1" applyFont="1" applyFill="1" applyBorder="1" applyAlignment="1">
      <alignment horizontal="right" vertical="center" indent="2"/>
    </xf>
    <xf numFmtId="191" fontId="14" fillId="33" borderId="0" xfId="0" applyNumberFormat="1" applyFont="1" applyFill="1" applyAlignment="1">
      <alignment/>
    </xf>
    <xf numFmtId="184" fontId="14" fillId="33" borderId="0" xfId="0" applyNumberFormat="1" applyFont="1" applyFill="1" applyAlignment="1">
      <alignment/>
    </xf>
    <xf numFmtId="38" fontId="5" fillId="33" borderId="13" xfId="49" applyNumberFormat="1" applyFont="1" applyFill="1" applyBorder="1" applyAlignment="1">
      <alignment horizontal="right" vertical="center" indent="5"/>
    </xf>
    <xf numFmtId="38" fontId="14" fillId="33" borderId="13" xfId="49" applyNumberFormat="1" applyFont="1" applyFill="1" applyBorder="1" applyAlignment="1">
      <alignment horizontal="right" vertical="center" indent="5"/>
    </xf>
    <xf numFmtId="0" fontId="69" fillId="32" borderId="0" xfId="46" applyFill="1" applyAlignment="1" applyProtection="1">
      <alignment/>
      <protection/>
    </xf>
    <xf numFmtId="164" fontId="21" fillId="33" borderId="0" xfId="0" applyNumberFormat="1" applyFont="1" applyFill="1" applyAlignment="1">
      <alignment/>
    </xf>
    <xf numFmtId="168" fontId="13" fillId="32" borderId="0" xfId="49" applyNumberFormat="1" applyFont="1" applyFill="1" applyBorder="1" applyAlignment="1">
      <alignment vertical="center"/>
    </xf>
    <xf numFmtId="185" fontId="13" fillId="32" borderId="0" xfId="49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 indent="1"/>
    </xf>
    <xf numFmtId="38" fontId="5" fillId="33" borderId="12" xfId="49" applyNumberFormat="1" applyFont="1" applyFill="1" applyBorder="1" applyAlignment="1">
      <alignment horizontal="right" vertical="center" indent="4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vertical="center"/>
    </xf>
    <xf numFmtId="38" fontId="5" fillId="33" borderId="12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194" fontId="14" fillId="32" borderId="13" xfId="0" applyNumberFormat="1" applyFont="1" applyFill="1" applyBorder="1" applyAlignment="1">
      <alignment horizontal="right" indent="4" readingOrder="1"/>
    </xf>
    <xf numFmtId="0" fontId="10" fillId="33" borderId="13" xfId="0" applyFont="1" applyFill="1" applyBorder="1" applyAlignment="1">
      <alignment horizontal="center" vertical="center" wrapText="1" readingOrder="1"/>
    </xf>
    <xf numFmtId="164" fontId="11" fillId="33" borderId="14" xfId="0" applyNumberFormat="1" applyFont="1" applyFill="1" applyBorder="1" applyAlignment="1">
      <alignment horizontal="right" vertical="center" indent="3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21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left" vertical="center" wrapText="1" readingOrder="1"/>
    </xf>
    <xf numFmtId="1" fontId="5" fillId="33" borderId="13" xfId="0" applyNumberFormat="1" applyFont="1" applyFill="1" applyBorder="1" applyAlignment="1">
      <alignment horizontal="right" vertical="center" indent="4" readingOrder="1"/>
    </xf>
    <xf numFmtId="194" fontId="5" fillId="33" borderId="13" xfId="0" applyNumberFormat="1" applyFont="1" applyFill="1" applyBorder="1" applyAlignment="1">
      <alignment horizontal="right" vertical="center" indent="4" readingOrder="1"/>
    </xf>
    <xf numFmtId="164" fontId="10" fillId="33" borderId="13" xfId="0" applyNumberFormat="1" applyFont="1" applyFill="1" applyBorder="1" applyAlignment="1">
      <alignment horizontal="right" vertical="center" indent="4" readingOrder="1"/>
    </xf>
    <xf numFmtId="43" fontId="21" fillId="33" borderId="0" xfId="0" applyNumberFormat="1" applyFont="1" applyFill="1" applyAlignment="1">
      <alignment/>
    </xf>
    <xf numFmtId="178" fontId="21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180" fontId="14" fillId="32" borderId="0" xfId="0" applyNumberFormat="1" applyFont="1" applyFill="1" applyBorder="1" applyAlignment="1">
      <alignment horizontal="right" indent="3" readingOrder="1"/>
    </xf>
    <xf numFmtId="178" fontId="13" fillId="32" borderId="0" xfId="0" applyNumberFormat="1" applyFont="1" applyFill="1" applyBorder="1" applyAlignment="1">
      <alignment vertical="center"/>
    </xf>
    <xf numFmtId="166" fontId="13" fillId="32" borderId="0" xfId="49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indent="1"/>
    </xf>
    <xf numFmtId="166" fontId="2" fillId="33" borderId="0" xfId="49" applyNumberFormat="1" applyFont="1" applyFill="1" applyBorder="1" applyAlignment="1">
      <alignment vertical="center"/>
    </xf>
    <xf numFmtId="167" fontId="2" fillId="33" borderId="20" xfId="59" applyNumberFormat="1" applyFont="1" applyFill="1" applyBorder="1" applyAlignment="1">
      <alignment horizontal="center" vertical="center"/>
    </xf>
    <xf numFmtId="167" fontId="2" fillId="33" borderId="0" xfId="59" applyNumberFormat="1" applyFont="1" applyFill="1" applyBorder="1" applyAlignment="1">
      <alignment horizontal="left" vertical="center" indent="4"/>
    </xf>
    <xf numFmtId="167" fontId="2" fillId="33" borderId="20" xfId="59" applyNumberFormat="1" applyFont="1" applyFill="1" applyBorder="1" applyAlignment="1">
      <alignment horizontal="right" vertical="center" indent="4"/>
    </xf>
    <xf numFmtId="0" fontId="6" fillId="33" borderId="21" xfId="0" applyFont="1" applyFill="1" applyBorder="1" applyAlignment="1">
      <alignment horizontal="center" vertical="center"/>
    </xf>
    <xf numFmtId="166" fontId="6" fillId="33" borderId="22" xfId="49" applyNumberFormat="1" applyFont="1" applyFill="1" applyBorder="1" applyAlignment="1">
      <alignment vertical="center"/>
    </xf>
    <xf numFmtId="167" fontId="6" fillId="33" borderId="23" xfId="59" applyNumberFormat="1" applyFont="1" applyFill="1" applyBorder="1" applyAlignment="1">
      <alignment horizontal="center" vertical="center"/>
    </xf>
    <xf numFmtId="167" fontId="6" fillId="33" borderId="0" xfId="59" applyNumberFormat="1" applyFont="1" applyFill="1" applyBorder="1" applyAlignment="1">
      <alignment horizontal="center" vertical="center"/>
    </xf>
    <xf numFmtId="167" fontId="6" fillId="33" borderId="23" xfId="59" applyNumberFormat="1" applyFont="1" applyFill="1" applyBorder="1" applyAlignment="1">
      <alignment horizontal="right" vertical="center" indent="4"/>
    </xf>
    <xf numFmtId="176" fontId="12" fillId="33" borderId="0" xfId="0" applyNumberFormat="1" applyFont="1" applyFill="1" applyBorder="1" applyAlignment="1">
      <alignment vertical="center"/>
    </xf>
    <xf numFmtId="0" fontId="26" fillId="33" borderId="19" xfId="0" applyFont="1" applyFill="1" applyBorder="1" applyAlignment="1">
      <alignment horizontal="center" vertical="center" wrapText="1"/>
    </xf>
    <xf numFmtId="166" fontId="26" fillId="33" borderId="24" xfId="49" applyNumberFormat="1" applyFont="1" applyFill="1" applyBorder="1" applyAlignment="1">
      <alignment horizontal="right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26" fillId="33" borderId="26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indent="1"/>
    </xf>
    <xf numFmtId="166" fontId="12" fillId="33" borderId="0" xfId="49" applyNumberFormat="1" applyFont="1" applyFill="1" applyBorder="1" applyAlignment="1">
      <alignment vertical="center"/>
    </xf>
    <xf numFmtId="167" fontId="12" fillId="33" borderId="20" xfId="59" applyNumberFormat="1" applyFont="1" applyFill="1" applyBorder="1" applyAlignment="1">
      <alignment horizontal="center" vertical="center"/>
    </xf>
    <xf numFmtId="167" fontId="12" fillId="33" borderId="0" xfId="59" applyNumberFormat="1" applyFont="1" applyFill="1" applyBorder="1" applyAlignment="1">
      <alignment horizontal="left" vertical="center" indent="4"/>
    </xf>
    <xf numFmtId="0" fontId="12" fillId="33" borderId="19" xfId="0" applyFont="1" applyFill="1" applyBorder="1" applyAlignment="1">
      <alignment vertical="center" wrapText="1"/>
    </xf>
    <xf numFmtId="166" fontId="12" fillId="33" borderId="0" xfId="0" applyNumberFormat="1" applyFont="1" applyFill="1" applyBorder="1" applyAlignment="1">
      <alignment vertical="center"/>
    </xf>
    <xf numFmtId="167" fontId="12" fillId="33" borderId="20" xfId="0" applyNumberFormat="1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166" fontId="26" fillId="33" borderId="22" xfId="49" applyNumberFormat="1" applyFont="1" applyFill="1" applyBorder="1" applyAlignment="1">
      <alignment vertical="center"/>
    </xf>
    <xf numFmtId="167" fontId="26" fillId="33" borderId="23" xfId="59" applyNumberFormat="1" applyFont="1" applyFill="1" applyBorder="1" applyAlignment="1">
      <alignment horizontal="center" vertical="center"/>
    </xf>
    <xf numFmtId="167" fontId="26" fillId="33" borderId="0" xfId="59" applyNumberFormat="1" applyFont="1" applyFill="1" applyBorder="1" applyAlignment="1">
      <alignment horizontal="center" vertic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0" fontId="12" fillId="33" borderId="19" xfId="0" applyFont="1" applyFill="1" applyBorder="1" applyAlignment="1">
      <alignment vertical="center" wrapText="1"/>
    </xf>
    <xf numFmtId="166" fontId="12" fillId="33" borderId="0" xfId="0" applyNumberFormat="1" applyFont="1" applyFill="1" applyBorder="1" applyAlignment="1">
      <alignment vertical="top"/>
    </xf>
    <xf numFmtId="167" fontId="12" fillId="33" borderId="20" xfId="0" applyNumberFormat="1" applyFont="1" applyFill="1" applyBorder="1" applyAlignment="1">
      <alignment horizontal="center" vertical="top"/>
    </xf>
    <xf numFmtId="174" fontId="12" fillId="33" borderId="0" xfId="49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74" fontId="12" fillId="33" borderId="0" xfId="0" applyNumberFormat="1" applyFont="1" applyFill="1" applyBorder="1" applyAlignment="1">
      <alignment vertical="center"/>
    </xf>
    <xf numFmtId="166" fontId="12" fillId="33" borderId="0" xfId="0" applyNumberFormat="1" applyFont="1" applyFill="1" applyBorder="1" applyAlignment="1">
      <alignment horizontal="right" vertical="center"/>
    </xf>
    <xf numFmtId="166" fontId="26" fillId="33" borderId="22" xfId="0" applyNumberFormat="1" applyFont="1" applyFill="1" applyBorder="1" applyAlignment="1">
      <alignment vertical="center"/>
    </xf>
    <xf numFmtId="167" fontId="26" fillId="33" borderId="2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top"/>
    </xf>
    <xf numFmtId="0" fontId="12" fillId="33" borderId="24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167" fontId="12" fillId="33" borderId="0" xfId="59" applyNumberFormat="1" applyFont="1" applyFill="1" applyBorder="1" applyAlignment="1">
      <alignment horizontal="left" vertical="center" indent="5"/>
    </xf>
    <xf numFmtId="198" fontId="12" fillId="33" borderId="0" xfId="0" applyNumberFormat="1" applyFont="1" applyFill="1" applyBorder="1" applyAlignment="1">
      <alignment vertical="center"/>
    </xf>
    <xf numFmtId="186" fontId="12" fillId="32" borderId="0" xfId="49" applyNumberFormat="1" applyFont="1" applyFill="1" applyBorder="1" applyAlignment="1">
      <alignment vertical="center"/>
    </xf>
    <xf numFmtId="193" fontId="78" fillId="0" borderId="0" xfId="0" applyNumberFormat="1" applyFont="1" applyAlignment="1">
      <alignment/>
    </xf>
    <xf numFmtId="174" fontId="26" fillId="33" borderId="20" xfId="49" applyNumberFormat="1" applyFont="1" applyFill="1" applyBorder="1" applyAlignment="1">
      <alignment horizontal="center" vertical="center"/>
    </xf>
    <xf numFmtId="166" fontId="12" fillId="33" borderId="22" xfId="49" applyNumberFormat="1" applyFont="1" applyFill="1" applyBorder="1" applyAlignment="1">
      <alignment vertical="center"/>
    </xf>
    <xf numFmtId="174" fontId="26" fillId="33" borderId="23" xfId="49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21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5" fillId="33" borderId="15" xfId="0" applyFont="1" applyFill="1" applyBorder="1" applyAlignment="1">
      <alignment horizontal="left" vertical="center" wrapText="1" indent="1" readingOrder="1"/>
    </xf>
    <xf numFmtId="165" fontId="15" fillId="33" borderId="13" xfId="0" applyNumberFormat="1" applyFont="1" applyFill="1" applyBorder="1" applyAlignment="1">
      <alignment horizontal="right" indent="3" readingOrder="1"/>
    </xf>
    <xf numFmtId="0" fontId="14" fillId="33" borderId="15" xfId="0" applyFont="1" applyFill="1" applyBorder="1" applyAlignment="1">
      <alignment horizontal="left" vertical="center" wrapText="1" indent="3" readingOrder="1"/>
    </xf>
    <xf numFmtId="165" fontId="14" fillId="33" borderId="13" xfId="0" applyNumberFormat="1" applyFont="1" applyFill="1" applyBorder="1" applyAlignment="1">
      <alignment horizontal="right" indent="3" readingOrder="1"/>
    </xf>
    <xf numFmtId="0" fontId="5" fillId="33" borderId="0" xfId="56" applyFont="1" applyFill="1" applyAlignment="1">
      <alignment horizontal="center" vertical="center" wrapText="1"/>
      <protection/>
    </xf>
    <xf numFmtId="0" fontId="2" fillId="33" borderId="0" xfId="56" applyFont="1" applyFill="1" applyAlignment="1">
      <alignment vertical="center"/>
      <protection/>
    </xf>
    <xf numFmtId="164" fontId="14" fillId="33" borderId="0" xfId="0" applyNumberFormat="1" applyFont="1" applyFill="1" applyAlignment="1">
      <alignment/>
    </xf>
    <xf numFmtId="0" fontId="31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164" fontId="14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4" fontId="14" fillId="33" borderId="0" xfId="0" applyNumberFormat="1" applyFont="1" applyFill="1" applyAlignment="1">
      <alignment horizontal="right" indent="4"/>
    </xf>
    <xf numFmtId="0" fontId="80" fillId="33" borderId="0" xfId="46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4" fontId="11" fillId="33" borderId="0" xfId="0" applyNumberFormat="1" applyFont="1" applyFill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164" fontId="11" fillId="33" borderId="0" xfId="0" applyNumberFormat="1" applyFont="1" applyFill="1" applyAlignment="1">
      <alignment horizontal="center"/>
    </xf>
    <xf numFmtId="164" fontId="11" fillId="33" borderId="0" xfId="0" applyNumberFormat="1" applyFont="1" applyFill="1" applyAlignment="1">
      <alignment horizontal="right" indent="4"/>
    </xf>
    <xf numFmtId="164" fontId="14" fillId="33" borderId="0" xfId="0" applyNumberFormat="1" applyFont="1" applyFill="1" applyAlignment="1">
      <alignment vertical="center"/>
    </xf>
    <xf numFmtId="164" fontId="15" fillId="33" borderId="16" xfId="49" applyNumberFormat="1" applyFont="1" applyFill="1" applyBorder="1" applyAlignment="1">
      <alignment horizontal="right"/>
    </xf>
    <xf numFmtId="164" fontId="15" fillId="33" borderId="27" xfId="49" applyNumberFormat="1" applyFont="1" applyFill="1" applyBorder="1" applyAlignment="1">
      <alignment horizontal="right" indent="1"/>
    </xf>
    <xf numFmtId="164" fontId="15" fillId="33" borderId="17" xfId="49" applyNumberFormat="1" applyFont="1" applyFill="1" applyBorder="1" applyAlignment="1">
      <alignment horizontal="right" indent="1"/>
    </xf>
    <xf numFmtId="164" fontId="15" fillId="33" borderId="16" xfId="49" applyNumberFormat="1" applyFont="1" applyFill="1" applyBorder="1" applyAlignment="1">
      <alignment horizontal="right" indent="1"/>
    </xf>
    <xf numFmtId="0" fontId="15" fillId="33" borderId="18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right" indent="4"/>
      <protection/>
    </xf>
    <xf numFmtId="1" fontId="15" fillId="33" borderId="11" xfId="0" applyNumberFormat="1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center"/>
      <protection/>
    </xf>
    <xf numFmtId="164" fontId="5" fillId="33" borderId="15" xfId="49" applyNumberFormat="1" applyFont="1" applyFill="1" applyBorder="1" applyAlignment="1">
      <alignment horizontal="center"/>
    </xf>
    <xf numFmtId="164" fontId="5" fillId="33" borderId="12" xfId="49" applyNumberFormat="1" applyFont="1" applyFill="1" applyBorder="1" applyAlignment="1">
      <alignment horizontal="center"/>
    </xf>
    <xf numFmtId="194" fontId="14" fillId="33" borderId="15" xfId="49" applyNumberFormat="1" applyFont="1" applyFill="1" applyBorder="1" applyAlignment="1">
      <alignment/>
    </xf>
    <xf numFmtId="194" fontId="14" fillId="33" borderId="0" xfId="49" applyNumberFormat="1" applyFont="1" applyFill="1" applyBorder="1" applyAlignment="1">
      <alignment horizontal="right" indent="1"/>
    </xf>
    <xf numFmtId="194" fontId="14" fillId="33" borderId="12" xfId="49" applyNumberFormat="1" applyFont="1" applyFill="1" applyBorder="1" applyAlignment="1">
      <alignment horizontal="right" indent="1"/>
    </xf>
    <xf numFmtId="164" fontId="14" fillId="33" borderId="15" xfId="49" applyNumberFormat="1" applyFont="1" applyFill="1" applyBorder="1" applyAlignment="1">
      <alignment horizontal="right" indent="1"/>
    </xf>
    <xf numFmtId="164" fontId="14" fillId="33" borderId="0" xfId="49" applyNumberFormat="1" applyFont="1" applyFill="1" applyBorder="1" applyAlignment="1">
      <alignment horizontal="right" indent="1"/>
    </xf>
    <xf numFmtId="164" fontId="14" fillId="33" borderId="12" xfId="49" applyNumberFormat="1" applyFont="1" applyFill="1" applyBorder="1" applyAlignment="1">
      <alignment horizontal="right" indent="1"/>
    </xf>
    <xf numFmtId="173" fontId="14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164" fontId="14" fillId="33" borderId="15" xfId="49" applyNumberFormat="1" applyFont="1" applyFill="1" applyBorder="1" applyAlignment="1">
      <alignment/>
    </xf>
    <xf numFmtId="164" fontId="14" fillId="33" borderId="16" xfId="0" applyNumberFormat="1" applyFont="1" applyFill="1" applyBorder="1" applyAlignment="1">
      <alignment/>
    </xf>
    <xf numFmtId="164" fontId="14" fillId="33" borderId="17" xfId="0" applyNumberFormat="1" applyFont="1" applyFill="1" applyBorder="1" applyAlignment="1">
      <alignment/>
    </xf>
    <xf numFmtId="164" fontId="14" fillId="33" borderId="16" xfId="0" applyNumberFormat="1" applyFont="1" applyFill="1" applyBorder="1" applyAlignment="1">
      <alignment/>
    </xf>
    <xf numFmtId="164" fontId="14" fillId="33" borderId="27" xfId="0" applyNumberFormat="1" applyFont="1" applyFill="1" applyBorder="1" applyAlignment="1">
      <alignment horizontal="right" indent="4"/>
    </xf>
    <xf numFmtId="164" fontId="14" fillId="33" borderId="17" xfId="0" applyNumberFormat="1" applyFont="1" applyFill="1" applyBorder="1" applyAlignment="1">
      <alignment horizontal="center"/>
    </xf>
    <xf numFmtId="164" fontId="14" fillId="33" borderId="16" xfId="0" applyNumberFormat="1" applyFont="1" applyFill="1" applyBorder="1" applyAlignment="1">
      <alignment horizontal="right"/>
    </xf>
    <xf numFmtId="164" fontId="14" fillId="33" borderId="16" xfId="0" applyNumberFormat="1" applyFont="1" applyFill="1" applyBorder="1" applyAlignment="1">
      <alignment horizontal="center"/>
    </xf>
    <xf numFmtId="164" fontId="14" fillId="33" borderId="27" xfId="0" applyNumberFormat="1" applyFont="1" applyFill="1" applyBorder="1" applyAlignment="1">
      <alignment horizontal="center"/>
    </xf>
    <xf numFmtId="0" fontId="14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0" fontId="11" fillId="33" borderId="0" xfId="0" applyNumberFormat="1" applyFont="1" applyFill="1" applyAlignment="1">
      <alignment horizontal="center"/>
    </xf>
    <xf numFmtId="180" fontId="11" fillId="33" borderId="0" xfId="0" applyNumberFormat="1" applyFont="1" applyFill="1" applyAlignment="1">
      <alignment horizontal="right" indent="4"/>
    </xf>
    <xf numFmtId="0" fontId="6" fillId="33" borderId="0" xfId="0" applyFont="1" applyFill="1" applyAlignment="1">
      <alignment vertical="center"/>
    </xf>
    <xf numFmtId="189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80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 indent="4"/>
    </xf>
    <xf numFmtId="178" fontId="14" fillId="33" borderId="0" xfId="0" applyNumberFormat="1" applyFont="1" applyFill="1" applyAlignment="1">
      <alignment horizontal="center"/>
    </xf>
    <xf numFmtId="0" fontId="15" fillId="33" borderId="18" xfId="0" applyFont="1" applyFill="1" applyBorder="1" applyAlignment="1" applyProtection="1">
      <alignment/>
      <protection/>
    </xf>
    <xf numFmtId="185" fontId="14" fillId="33" borderId="0" xfId="0" applyNumberFormat="1" applyFont="1" applyFill="1" applyAlignment="1">
      <alignment horizontal="center"/>
    </xf>
    <xf numFmtId="172" fontId="14" fillId="33" borderId="0" xfId="0" applyNumberFormat="1" applyFont="1" applyFill="1" applyAlignment="1">
      <alignment horizontal="center"/>
    </xf>
    <xf numFmtId="187" fontId="21" fillId="33" borderId="0" xfId="0" applyNumberFormat="1" applyFont="1" applyFill="1" applyAlignment="1">
      <alignment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164" fontId="14" fillId="33" borderId="15" xfId="0" applyNumberFormat="1" applyFont="1" applyFill="1" applyBorder="1" applyAlignment="1">
      <alignment horizontal="right" vertical="center" indent="3" readingOrder="1"/>
    </xf>
    <xf numFmtId="164" fontId="14" fillId="33" borderId="13" xfId="0" applyNumberFormat="1" applyFont="1" applyFill="1" applyBorder="1" applyAlignment="1">
      <alignment horizontal="right" vertical="center" indent="3" readingOrder="1"/>
    </xf>
    <xf numFmtId="194" fontId="11" fillId="33" borderId="15" xfId="0" applyNumberFormat="1" applyFont="1" applyFill="1" applyBorder="1" applyAlignment="1">
      <alignment horizontal="right" vertical="center" indent="3" readingOrder="1"/>
    </xf>
    <xf numFmtId="194" fontId="11" fillId="33" borderId="13" xfId="0" applyNumberFormat="1" applyFont="1" applyFill="1" applyBorder="1" applyAlignment="1">
      <alignment horizontal="right" vertical="center" indent="3" readingOrder="1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164" fontId="5" fillId="33" borderId="0" xfId="49" applyNumberFormat="1" applyFont="1" applyFill="1" applyBorder="1" applyAlignment="1">
      <alignment horizontal="center"/>
    </xf>
    <xf numFmtId="164" fontId="6" fillId="33" borderId="0" xfId="49" applyNumberFormat="1" applyFont="1" applyFill="1" applyBorder="1" applyAlignment="1">
      <alignment horizontal="center"/>
    </xf>
    <xf numFmtId="164" fontId="14" fillId="33" borderId="27" xfId="0" applyNumberFormat="1" applyFont="1" applyFill="1" applyBorder="1" applyAlignment="1">
      <alignment/>
    </xf>
    <xf numFmtId="202" fontId="11" fillId="33" borderId="0" xfId="0" applyNumberFormat="1" applyFont="1" applyFill="1" applyAlignment="1">
      <alignment horizontal="center"/>
    </xf>
    <xf numFmtId="188" fontId="2" fillId="33" borderId="0" xfId="0" applyNumberFormat="1" applyFont="1" applyFill="1" applyAlignment="1">
      <alignment horizontal="right" vertical="center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164" fontId="14" fillId="32" borderId="13" xfId="0" applyNumberFormat="1" applyFont="1" applyFill="1" applyBorder="1" applyAlignment="1">
      <alignment horizontal="right" vertical="center" indent="4" readingOrder="1"/>
    </xf>
    <xf numFmtId="0" fontId="12" fillId="33" borderId="0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  <xf numFmtId="177" fontId="12" fillId="32" borderId="0" xfId="0" applyNumberFormat="1" applyFont="1" applyFill="1" applyBorder="1" applyAlignment="1">
      <alignment vertical="center"/>
    </xf>
    <xf numFmtId="185" fontId="2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9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21" fillId="33" borderId="0" xfId="0" applyNumberFormat="1" applyFont="1" applyFill="1" applyBorder="1" applyAlignment="1">
      <alignment horizontal="left"/>
    </xf>
    <xf numFmtId="1" fontId="21" fillId="33" borderId="0" xfId="0" applyNumberFormat="1" applyFont="1" applyFill="1" applyBorder="1" applyAlignment="1">
      <alignment horizontal="left"/>
    </xf>
    <xf numFmtId="176" fontId="21" fillId="32" borderId="0" xfId="0" applyNumberFormat="1" applyFont="1" applyFill="1" applyAlignment="1">
      <alignment/>
    </xf>
    <xf numFmtId="0" fontId="4" fillId="33" borderId="0" xfId="0" applyFont="1" applyFill="1" applyAlignment="1" applyProtection="1">
      <alignment wrapText="1"/>
      <protection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1" fillId="33" borderId="0" xfId="49" applyFont="1" applyFill="1" applyAlignment="1">
      <alignment horizont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43" fontId="8" fillId="0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33" borderId="21" xfId="0" applyFont="1" applyFill="1" applyBorder="1" applyAlignment="1">
      <alignment horizontal="center" vertical="center"/>
    </xf>
    <xf numFmtId="185" fontId="21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0" fontId="21" fillId="33" borderId="0" xfId="0" applyNumberFormat="1" applyFont="1" applyFill="1" applyAlignment="1">
      <alignment/>
    </xf>
    <xf numFmtId="179" fontId="21" fillId="33" borderId="0" xfId="0" applyNumberFormat="1" applyFont="1" applyFill="1" applyAlignment="1">
      <alignment/>
    </xf>
    <xf numFmtId="0" fontId="21" fillId="33" borderId="0" xfId="0" applyFont="1" applyFill="1" applyAlignment="1">
      <alignment horizontal="left"/>
    </xf>
    <xf numFmtId="176" fontId="6" fillId="33" borderId="0" xfId="49" applyNumberFormat="1" applyFont="1" applyFill="1" applyBorder="1" applyAlignment="1">
      <alignment vertical="center"/>
    </xf>
    <xf numFmtId="181" fontId="21" fillId="33" borderId="0" xfId="0" applyNumberFormat="1" applyFont="1" applyFill="1" applyAlignment="1">
      <alignment/>
    </xf>
    <xf numFmtId="164" fontId="11" fillId="33" borderId="0" xfId="0" applyNumberFormat="1" applyFont="1" applyFill="1" applyBorder="1" applyAlignment="1">
      <alignment horizontal="right" vertical="center" indent="3" readingOrder="1"/>
    </xf>
    <xf numFmtId="189" fontId="21" fillId="33" borderId="0" xfId="0" applyNumberFormat="1" applyFont="1" applyFill="1" applyAlignment="1">
      <alignment/>
    </xf>
    <xf numFmtId="176" fontId="21" fillId="33" borderId="0" xfId="0" applyNumberFormat="1" applyFont="1" applyFill="1" applyAlignment="1">
      <alignment/>
    </xf>
    <xf numFmtId="201" fontId="21" fillId="33" borderId="0" xfId="0" applyNumberFormat="1" applyFont="1" applyFill="1" applyAlignment="1">
      <alignment/>
    </xf>
    <xf numFmtId="197" fontId="21" fillId="33" borderId="0" xfId="0" applyNumberFormat="1" applyFont="1" applyFill="1" applyAlignment="1">
      <alignment/>
    </xf>
    <xf numFmtId="1" fontId="21" fillId="33" borderId="0" xfId="0" applyNumberFormat="1" applyFont="1" applyFill="1" applyAlignment="1">
      <alignment/>
    </xf>
    <xf numFmtId="187" fontId="2" fillId="33" borderId="0" xfId="49" applyNumberFormat="1" applyFont="1" applyFill="1" applyAlignment="1">
      <alignment vertical="center"/>
    </xf>
    <xf numFmtId="186" fontId="10" fillId="33" borderId="0" xfId="0" applyNumberFormat="1" applyFont="1" applyFill="1" applyBorder="1" applyAlignment="1">
      <alignment horizontal="right" vertical="center" indent="1" readingOrder="1"/>
    </xf>
    <xf numFmtId="43" fontId="13" fillId="33" borderId="0" xfId="49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79" fontId="26" fillId="33" borderId="0" xfId="49" applyNumberFormat="1" applyFont="1" applyFill="1" applyBorder="1" applyAlignment="1">
      <alignment vertical="center"/>
    </xf>
    <xf numFmtId="176" fontId="11" fillId="33" borderId="0" xfId="0" applyNumberFormat="1" applyFont="1" applyFill="1" applyAlignment="1">
      <alignment horizontal="center"/>
    </xf>
    <xf numFmtId="186" fontId="11" fillId="33" borderId="0" xfId="0" applyNumberFormat="1" applyFont="1" applyFill="1" applyAlignment="1">
      <alignment horizontal="center"/>
    </xf>
    <xf numFmtId="178" fontId="26" fillId="33" borderId="0" xfId="49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178" fontId="27" fillId="33" borderId="0" xfId="0" applyNumberFormat="1" applyFont="1" applyFill="1" applyBorder="1" applyAlignment="1">
      <alignment vertical="center" wrapText="1"/>
    </xf>
    <xf numFmtId="178" fontId="12" fillId="33" borderId="0" xfId="0" applyNumberFormat="1" applyFont="1" applyFill="1" applyBorder="1" applyAlignment="1">
      <alignment vertical="center"/>
    </xf>
    <xf numFmtId="166" fontId="12" fillId="33" borderId="22" xfId="0" applyNumberFormat="1" applyFont="1" applyFill="1" applyBorder="1" applyAlignment="1">
      <alignment vertical="center"/>
    </xf>
    <xf numFmtId="167" fontId="12" fillId="33" borderId="22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vertical="center" wrapText="1"/>
    </xf>
    <xf numFmtId="185" fontId="6" fillId="33" borderId="0" xfId="49" applyNumberFormat="1" applyFont="1" applyFill="1" applyBorder="1" applyAlignment="1">
      <alignment vertical="center"/>
    </xf>
    <xf numFmtId="190" fontId="21" fillId="32" borderId="0" xfId="0" applyNumberFormat="1" applyFont="1" applyFill="1" applyAlignment="1">
      <alignment/>
    </xf>
    <xf numFmtId="177" fontId="21" fillId="32" borderId="0" xfId="0" applyNumberFormat="1" applyFont="1" applyFill="1" applyAlignment="1">
      <alignment/>
    </xf>
    <xf numFmtId="176" fontId="2" fillId="32" borderId="0" xfId="0" applyNumberFormat="1" applyFont="1" applyFill="1" applyBorder="1" applyAlignment="1">
      <alignment horizontal="left" vertical="center" wrapText="1" readingOrder="1"/>
    </xf>
    <xf numFmtId="186" fontId="26" fillId="33" borderId="0" xfId="49" applyNumberFormat="1" applyFont="1" applyFill="1" applyBorder="1" applyAlignment="1">
      <alignment vertical="center"/>
    </xf>
    <xf numFmtId="183" fontId="21" fillId="32" borderId="0" xfId="0" applyNumberFormat="1" applyFont="1" applyFill="1" applyAlignment="1">
      <alignment/>
    </xf>
    <xf numFmtId="196" fontId="11" fillId="33" borderId="0" xfId="0" applyNumberFormat="1" applyFont="1" applyFill="1" applyAlignment="1">
      <alignment horizontal="left" vertical="center"/>
    </xf>
    <xf numFmtId="192" fontId="11" fillId="33" borderId="0" xfId="0" applyNumberFormat="1" applyFont="1" applyFill="1" applyAlignment="1">
      <alignment horizontal="left" vertical="center"/>
    </xf>
    <xf numFmtId="1" fontId="2" fillId="33" borderId="0" xfId="0" applyNumberFormat="1" applyFont="1" applyFill="1" applyAlignment="1">
      <alignment horizontal="center"/>
    </xf>
    <xf numFmtId="204" fontId="14" fillId="33" borderId="0" xfId="0" applyNumberFormat="1" applyFont="1" applyFill="1" applyAlignment="1">
      <alignment/>
    </xf>
    <xf numFmtId="186" fontId="21" fillId="32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205" fontId="11" fillId="33" borderId="0" xfId="0" applyNumberFormat="1" applyFont="1" applyFill="1" applyAlignment="1">
      <alignment horizontal="right" vertical="center"/>
    </xf>
    <xf numFmtId="190" fontId="14" fillId="33" borderId="0" xfId="0" applyNumberFormat="1" applyFont="1" applyFill="1" applyAlignment="1">
      <alignment/>
    </xf>
    <xf numFmtId="185" fontId="12" fillId="32" borderId="0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5" fontId="21" fillId="33" borderId="0" xfId="0" applyNumberFormat="1" applyFont="1" applyFill="1" applyAlignment="1">
      <alignment/>
    </xf>
    <xf numFmtId="176" fontId="21" fillId="33" borderId="0" xfId="0" applyNumberFormat="1" applyFont="1" applyFill="1" applyAlignment="1">
      <alignment/>
    </xf>
    <xf numFmtId="186" fontId="13" fillId="32" borderId="0" xfId="0" applyNumberFormat="1" applyFont="1" applyFill="1" applyBorder="1" applyAlignment="1">
      <alignment vertical="center"/>
    </xf>
    <xf numFmtId="186" fontId="12" fillId="33" borderId="22" xfId="0" applyNumberFormat="1" applyFont="1" applyFill="1" applyBorder="1" applyAlignment="1">
      <alignment vertical="center"/>
    </xf>
    <xf numFmtId="178" fontId="2" fillId="33" borderId="0" xfId="0" applyNumberFormat="1" applyFont="1" applyFill="1" applyAlignment="1">
      <alignment horizontal="center"/>
    </xf>
    <xf numFmtId="176" fontId="14" fillId="33" borderId="0" xfId="0" applyNumberFormat="1" applyFont="1" applyFill="1" applyAlignment="1">
      <alignment horizontal="center"/>
    </xf>
    <xf numFmtId="0" fontId="15" fillId="33" borderId="13" xfId="0" applyFont="1" applyFill="1" applyBorder="1" applyAlignment="1">
      <alignment horizontal="left" vertical="center" wrapText="1" readingOrder="1"/>
    </xf>
    <xf numFmtId="194" fontId="15" fillId="33" borderId="13" xfId="0" applyNumberFormat="1" applyFont="1" applyFill="1" applyBorder="1" applyAlignment="1">
      <alignment horizontal="right" vertical="center" indent="3" readingOrder="1"/>
    </xf>
    <xf numFmtId="0" fontId="15" fillId="33" borderId="13" xfId="0" applyNumberFormat="1" applyFont="1" applyFill="1" applyBorder="1" applyAlignment="1">
      <alignment horizontal="right" vertical="center" indent="3" readingOrder="1"/>
    </xf>
    <xf numFmtId="0" fontId="14" fillId="33" borderId="13" xfId="0" applyFont="1" applyFill="1" applyBorder="1" applyAlignment="1">
      <alignment horizontal="left" vertical="center" wrapText="1" readingOrder="1"/>
    </xf>
    <xf numFmtId="0" fontId="14" fillId="33" borderId="13" xfId="0" applyNumberFormat="1" applyFont="1" applyFill="1" applyBorder="1" applyAlignment="1">
      <alignment horizontal="right" indent="3" readingOrder="1"/>
    </xf>
    <xf numFmtId="164" fontId="14" fillId="33" borderId="13" xfId="0" applyNumberFormat="1" applyFont="1" applyFill="1" applyBorder="1" applyAlignment="1">
      <alignment horizontal="right" indent="3" readingOrder="1"/>
    </xf>
    <xf numFmtId="164" fontId="15" fillId="33" borderId="13" xfId="0" applyNumberFormat="1" applyFont="1" applyFill="1" applyBorder="1" applyAlignment="1">
      <alignment horizontal="right" vertical="center" indent="3" readingOrder="1"/>
    </xf>
    <xf numFmtId="177" fontId="21" fillId="33" borderId="0" xfId="0" applyNumberFormat="1" applyFont="1" applyFill="1" applyAlignment="1">
      <alignment/>
    </xf>
    <xf numFmtId="186" fontId="12" fillId="32" borderId="0" xfId="0" applyNumberFormat="1" applyFont="1" applyFill="1" applyBorder="1" applyAlignment="1">
      <alignment vertical="center"/>
    </xf>
    <xf numFmtId="194" fontId="11" fillId="33" borderId="15" xfId="0" applyNumberFormat="1" applyFont="1" applyFill="1" applyBorder="1" applyAlignment="1">
      <alignment horizontal="right" vertical="center" indent="4" readingOrder="1"/>
    </xf>
    <xf numFmtId="194" fontId="11" fillId="33" borderId="13" xfId="0" applyNumberFormat="1" applyFont="1" applyFill="1" applyBorder="1" applyAlignment="1">
      <alignment horizontal="right" vertical="center" indent="4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vertical="center"/>
    </xf>
    <xf numFmtId="38" fontId="15" fillId="33" borderId="12" xfId="49" applyNumberFormat="1" applyFont="1" applyFill="1" applyBorder="1" applyAlignment="1">
      <alignment horizontal="right" vertical="center" indent="3"/>
    </xf>
    <xf numFmtId="0" fontId="10" fillId="33" borderId="12" xfId="0" applyFont="1" applyFill="1" applyBorder="1" applyAlignment="1">
      <alignment horizontal="center" vertical="center" wrapText="1" readingOrder="1"/>
    </xf>
    <xf numFmtId="186" fontId="2" fillId="33" borderId="0" xfId="0" applyNumberFormat="1" applyFont="1" applyFill="1" applyAlignment="1">
      <alignment vertical="center"/>
    </xf>
    <xf numFmtId="177" fontId="14" fillId="33" borderId="0" xfId="0" applyNumberFormat="1" applyFont="1" applyFill="1" applyAlignment="1">
      <alignment horizontal="center"/>
    </xf>
    <xf numFmtId="173" fontId="11" fillId="33" borderId="0" xfId="0" applyNumberFormat="1" applyFont="1" applyFill="1" applyAlignment="1">
      <alignment horizontal="right"/>
    </xf>
    <xf numFmtId="177" fontId="6" fillId="33" borderId="0" xfId="49" applyNumberFormat="1" applyFont="1" applyFill="1" applyBorder="1" applyAlignment="1">
      <alignment vertical="center"/>
    </xf>
    <xf numFmtId="38" fontId="12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46" applyFont="1" applyFill="1" applyAlignment="1" applyProtection="1">
      <alignment vertical="center"/>
      <protection/>
    </xf>
    <xf numFmtId="0" fontId="24" fillId="33" borderId="0" xfId="46" applyFont="1" applyFill="1" applyAlignment="1" applyProtection="1">
      <alignment/>
      <protection/>
    </xf>
    <xf numFmtId="0" fontId="21" fillId="32" borderId="0" xfId="0" applyNumberFormat="1" applyFont="1" applyFill="1" applyAlignment="1">
      <alignment/>
    </xf>
    <xf numFmtId="178" fontId="82" fillId="33" borderId="0" xfId="49" applyNumberFormat="1" applyFont="1" applyFill="1" applyAlignment="1">
      <alignment horizontal="center"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188" fontId="21" fillId="33" borderId="0" xfId="0" applyNumberFormat="1" applyFont="1" applyFill="1" applyAlignment="1">
      <alignment/>
    </xf>
    <xf numFmtId="164" fontId="82" fillId="33" borderId="0" xfId="0" applyNumberFormat="1" applyFont="1" applyFill="1" applyAlignment="1">
      <alignment/>
    </xf>
    <xf numFmtId="166" fontId="26" fillId="33" borderId="0" xfId="0" applyNumberFormat="1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horizontal="left" vertical="center" indent="1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5" xfId="0" applyFont="1" applyFill="1" applyBorder="1" applyAlignment="1">
      <alignment horizontal="center" vertical="center"/>
    </xf>
    <xf numFmtId="0" fontId="5" fillId="33" borderId="0" xfId="56" applyFont="1" applyFill="1" applyAlignment="1">
      <alignment horizontal="center" vertical="center" wrapText="1"/>
      <protection/>
    </xf>
    <xf numFmtId="192" fontId="21" fillId="32" borderId="0" xfId="0" applyNumberFormat="1" applyFont="1" applyFill="1" applyAlignment="1">
      <alignment/>
    </xf>
    <xf numFmtId="0" fontId="21" fillId="32" borderId="0" xfId="0" applyFont="1" applyFill="1" applyBorder="1" applyAlignment="1">
      <alignment/>
    </xf>
    <xf numFmtId="165" fontId="21" fillId="32" borderId="0" xfId="0" applyNumberFormat="1" applyFont="1" applyFill="1" applyAlignment="1">
      <alignment/>
    </xf>
    <xf numFmtId="165" fontId="21" fillId="32" borderId="0" xfId="0" applyNumberFormat="1" applyFont="1" applyFill="1" applyBorder="1" applyAlignment="1">
      <alignment/>
    </xf>
    <xf numFmtId="174" fontId="21" fillId="32" borderId="0" xfId="0" applyNumberFormat="1" applyFont="1" applyFill="1" applyBorder="1" applyAlignment="1">
      <alignment/>
    </xf>
    <xf numFmtId="165" fontId="14" fillId="32" borderId="0" xfId="0" applyNumberFormat="1" applyFont="1" applyFill="1" applyBorder="1" applyAlignment="1">
      <alignment horizontal="right" indent="3" readingOrder="1"/>
    </xf>
    <xf numFmtId="203" fontId="21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 horizontal="center"/>
    </xf>
    <xf numFmtId="187" fontId="14" fillId="33" borderId="0" xfId="0" applyNumberFormat="1" applyFont="1" applyFill="1" applyAlignment="1">
      <alignment/>
    </xf>
    <xf numFmtId="197" fontId="14" fillId="33" borderId="0" xfId="0" applyNumberFormat="1" applyFont="1" applyFill="1" applyAlignment="1">
      <alignment/>
    </xf>
    <xf numFmtId="186" fontId="14" fillId="33" borderId="0" xfId="0" applyNumberFormat="1" applyFont="1" applyFill="1" applyAlignment="1">
      <alignment horizontal="center"/>
    </xf>
    <xf numFmtId="185" fontId="14" fillId="33" borderId="0" xfId="0" applyNumberFormat="1" applyFont="1" applyFill="1" applyAlignment="1">
      <alignment/>
    </xf>
    <xf numFmtId="191" fontId="82" fillId="33" borderId="0" xfId="49" applyNumberFormat="1" applyFont="1" applyFill="1" applyBorder="1" applyAlignment="1">
      <alignment horizontal="right" vertical="center" indent="4"/>
    </xf>
    <xf numFmtId="0" fontId="83" fillId="33" borderId="0" xfId="0" applyFont="1" applyFill="1" applyAlignment="1">
      <alignment/>
    </xf>
    <xf numFmtId="183" fontId="82" fillId="33" borderId="0" xfId="0" applyNumberFormat="1" applyFont="1" applyFill="1" applyAlignment="1">
      <alignment/>
    </xf>
    <xf numFmtId="191" fontId="82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200" fontId="21" fillId="32" borderId="0" xfId="0" applyNumberFormat="1" applyFont="1" applyFill="1" applyBorder="1" applyAlignment="1">
      <alignment/>
    </xf>
    <xf numFmtId="194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2" fillId="33" borderId="0" xfId="0" applyFont="1" applyFill="1" applyBorder="1" applyAlignment="1">
      <alignment/>
    </xf>
    <xf numFmtId="0" fontId="82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/>
    </xf>
    <xf numFmtId="0" fontId="82" fillId="33" borderId="0" xfId="0" applyFont="1" applyFill="1" applyBorder="1" applyAlignment="1">
      <alignment horizontal="left" indent="3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206" fontId="82" fillId="33" borderId="0" xfId="0" applyNumberFormat="1" applyFont="1" applyFill="1" applyAlignment="1">
      <alignment/>
    </xf>
    <xf numFmtId="191" fontId="21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horizontal="left" indent="3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/>
    </xf>
    <xf numFmtId="191" fontId="14" fillId="33" borderId="0" xfId="49" applyNumberFormat="1" applyFont="1" applyFill="1" applyBorder="1" applyAlignment="1">
      <alignment horizontal="right" vertical="center" indent="4"/>
    </xf>
    <xf numFmtId="38" fontId="21" fillId="32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185" fontId="13" fillId="33" borderId="0" xfId="49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left"/>
    </xf>
    <xf numFmtId="173" fontId="84" fillId="33" borderId="0" xfId="0" applyNumberFormat="1" applyFont="1" applyFill="1" applyAlignment="1">
      <alignment horizontal="right"/>
    </xf>
    <xf numFmtId="175" fontId="61" fillId="33" borderId="0" xfId="0" applyNumberFormat="1" applyFont="1" applyFill="1" applyBorder="1" applyAlignment="1">
      <alignment horizontal="left"/>
    </xf>
    <xf numFmtId="204" fontId="61" fillId="33" borderId="0" xfId="0" applyNumberFormat="1" applyFont="1" applyFill="1" applyBorder="1" applyAlignment="1">
      <alignment horizontal="left"/>
    </xf>
    <xf numFmtId="38" fontId="82" fillId="33" borderId="0" xfId="49" applyNumberFormat="1" applyFont="1" applyFill="1" applyBorder="1" applyAlignment="1">
      <alignment vertical="center"/>
    </xf>
    <xf numFmtId="182" fontId="61" fillId="33" borderId="0" xfId="0" applyNumberFormat="1" applyFont="1" applyFill="1" applyBorder="1" applyAlignment="1">
      <alignment horizontal="left"/>
    </xf>
    <xf numFmtId="177" fontId="82" fillId="33" borderId="0" xfId="0" applyNumberFormat="1" applyFont="1" applyFill="1" applyBorder="1" applyAlignment="1">
      <alignment horizontal="left"/>
    </xf>
    <xf numFmtId="177" fontId="61" fillId="33" borderId="0" xfId="0" applyNumberFormat="1" applyFont="1" applyFill="1" applyBorder="1" applyAlignment="1">
      <alignment horizontal="left"/>
    </xf>
    <xf numFmtId="38" fontId="61" fillId="33" borderId="0" xfId="0" applyNumberFormat="1" applyFont="1" applyFill="1" applyBorder="1" applyAlignment="1">
      <alignment horizontal="center"/>
    </xf>
    <xf numFmtId="196" fontId="61" fillId="33" borderId="0" xfId="0" applyNumberFormat="1" applyFont="1" applyFill="1" applyBorder="1" applyAlignment="1">
      <alignment horizontal="left"/>
    </xf>
    <xf numFmtId="191" fontId="61" fillId="33" borderId="0" xfId="0" applyNumberFormat="1" applyFont="1" applyFill="1" applyAlignment="1">
      <alignment/>
    </xf>
    <xf numFmtId="183" fontId="61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61" fillId="32" borderId="0" xfId="0" applyFont="1" applyFill="1" applyAlignment="1">
      <alignment/>
    </xf>
    <xf numFmtId="164" fontId="61" fillId="32" borderId="0" xfId="49" applyNumberFormat="1" applyFont="1" applyFill="1" applyAlignment="1">
      <alignment/>
    </xf>
    <xf numFmtId="164" fontId="61" fillId="33" borderId="0" xfId="0" applyNumberFormat="1" applyFont="1" applyFill="1" applyAlignment="1">
      <alignment/>
    </xf>
    <xf numFmtId="179" fontId="61" fillId="33" borderId="0" xfId="0" applyNumberFormat="1" applyFont="1" applyFill="1" applyAlignment="1">
      <alignment/>
    </xf>
    <xf numFmtId="172" fontId="61" fillId="33" borderId="0" xfId="0" applyNumberFormat="1" applyFont="1" applyFill="1" applyAlignment="1">
      <alignment/>
    </xf>
    <xf numFmtId="178" fontId="61" fillId="33" borderId="0" xfId="0" applyNumberFormat="1" applyFont="1" applyFill="1" applyAlignment="1">
      <alignment/>
    </xf>
    <xf numFmtId="185" fontId="61" fillId="33" borderId="0" xfId="0" applyNumberFormat="1" applyFont="1" applyFill="1" applyAlignment="1">
      <alignment/>
    </xf>
    <xf numFmtId="177" fontId="61" fillId="32" borderId="0" xfId="0" applyNumberFormat="1" applyFont="1" applyFill="1" applyAlignment="1">
      <alignment/>
    </xf>
    <xf numFmtId="0" fontId="85" fillId="33" borderId="0" xfId="0" applyFont="1" applyFill="1" applyAlignment="1">
      <alignment horizontal="left"/>
    </xf>
    <xf numFmtId="186" fontId="61" fillId="33" borderId="0" xfId="0" applyNumberFormat="1" applyFont="1" applyFill="1" applyAlignment="1">
      <alignment/>
    </xf>
    <xf numFmtId="0" fontId="61" fillId="33" borderId="0" xfId="0" applyNumberFormat="1" applyFont="1" applyFill="1" applyAlignment="1">
      <alignment/>
    </xf>
    <xf numFmtId="0" fontId="85" fillId="33" borderId="0" xfId="0" applyFont="1" applyFill="1" applyAlignment="1">
      <alignment/>
    </xf>
    <xf numFmtId="176" fontId="61" fillId="33" borderId="0" xfId="0" applyNumberFormat="1" applyFont="1" applyFill="1" applyAlignment="1">
      <alignment/>
    </xf>
    <xf numFmtId="199" fontId="61" fillId="33" borderId="0" xfId="0" applyNumberFormat="1" applyFont="1" applyFill="1" applyAlignment="1">
      <alignment/>
    </xf>
    <xf numFmtId="180" fontId="61" fillId="33" borderId="0" xfId="0" applyNumberFormat="1" applyFont="1" applyFill="1" applyAlignment="1">
      <alignment/>
    </xf>
    <xf numFmtId="195" fontId="61" fillId="33" borderId="0" xfId="0" applyNumberFormat="1" applyFont="1" applyFill="1" applyAlignment="1">
      <alignment/>
    </xf>
    <xf numFmtId="174" fontId="61" fillId="33" borderId="0" xfId="0" applyNumberFormat="1" applyFont="1" applyFill="1" applyAlignment="1">
      <alignment/>
    </xf>
    <xf numFmtId="207" fontId="61" fillId="33" borderId="0" xfId="0" applyNumberFormat="1" applyFont="1" applyFill="1" applyAlignment="1">
      <alignment/>
    </xf>
    <xf numFmtId="193" fontId="61" fillId="33" borderId="0" xfId="0" applyNumberFormat="1" applyFont="1" applyFill="1" applyAlignment="1">
      <alignment/>
    </xf>
    <xf numFmtId="187" fontId="61" fillId="33" borderId="0" xfId="0" applyNumberFormat="1" applyFont="1" applyFill="1" applyAlignment="1">
      <alignment/>
    </xf>
    <xf numFmtId="0" fontId="82" fillId="33" borderId="0" xfId="0" applyFont="1" applyFill="1" applyAlignment="1">
      <alignment/>
    </xf>
    <xf numFmtId="183" fontId="82" fillId="33" borderId="0" xfId="49" applyNumberFormat="1" applyFont="1" applyFill="1" applyBorder="1" applyAlignment="1">
      <alignment vertical="center"/>
    </xf>
    <xf numFmtId="176" fontId="82" fillId="33" borderId="0" xfId="0" applyNumberFormat="1" applyFont="1" applyFill="1" applyAlignment="1">
      <alignment/>
    </xf>
    <xf numFmtId="192" fontId="82" fillId="33" borderId="0" xfId="0" applyNumberFormat="1" applyFont="1" applyFill="1" applyAlignment="1">
      <alignment/>
    </xf>
    <xf numFmtId="185" fontId="85" fillId="33" borderId="0" xfId="0" applyNumberFormat="1" applyFont="1" applyFill="1" applyAlignment="1">
      <alignment horizontal="center"/>
    </xf>
    <xf numFmtId="0" fontId="82" fillId="33" borderId="0" xfId="0" applyNumberFormat="1" applyFont="1" applyFill="1" applyAlignment="1">
      <alignment horizontal="center"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2" fillId="32" borderId="0" xfId="0" applyFont="1" applyFill="1" applyAlignment="1">
      <alignment horizontal="justify" vertical="top" wrapText="1"/>
    </xf>
    <xf numFmtId="0" fontId="2" fillId="32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Alignment="1">
      <alignment horizontal="left" vertical="center" wrapText="1"/>
      <protection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 wrapText="1"/>
    </xf>
    <xf numFmtId="171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left" vertical="center" indent="1"/>
    </xf>
    <xf numFmtId="0" fontId="15" fillId="32" borderId="14" xfId="0" applyFont="1" applyFill="1" applyBorder="1" applyAlignment="1">
      <alignment horizontal="left" vertical="center" indent="1"/>
    </xf>
    <xf numFmtId="38" fontId="15" fillId="32" borderId="11" xfId="49" applyNumberFormat="1" applyFont="1" applyFill="1" applyBorder="1" applyAlignment="1">
      <alignment horizontal="right" vertical="center" indent="4"/>
    </xf>
    <xf numFmtId="38" fontId="15" fillId="32" borderId="17" xfId="49" applyNumberFormat="1" applyFont="1" applyFill="1" applyBorder="1" applyAlignment="1">
      <alignment horizontal="right" vertical="center" indent="4"/>
    </xf>
    <xf numFmtId="38" fontId="15" fillId="32" borderId="11" xfId="49" applyNumberFormat="1" applyFont="1" applyFill="1" applyBorder="1" applyAlignment="1">
      <alignment horizontal="right" vertical="center" indent="3"/>
    </xf>
    <xf numFmtId="38" fontId="15" fillId="32" borderId="17" xfId="49" applyNumberFormat="1" applyFont="1" applyFill="1" applyBorder="1" applyAlignment="1">
      <alignment horizontal="right" vertical="center" indent="3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15" fontId="15" fillId="33" borderId="10" xfId="0" applyNumberFormat="1" applyFont="1" applyFill="1" applyBorder="1" applyAlignment="1" applyProtection="1">
      <alignment horizontal="center" vertical="center" wrapText="1"/>
      <protection/>
    </xf>
    <xf numFmtId="15" fontId="15" fillId="33" borderId="13" xfId="0" applyNumberFormat="1" applyFont="1" applyFill="1" applyBorder="1" applyAlignment="1" applyProtection="1">
      <alignment horizontal="center" vertical="center" wrapText="1"/>
      <protection/>
    </xf>
    <xf numFmtId="15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164" fontId="15" fillId="32" borderId="10" xfId="0" applyNumberFormat="1" applyFont="1" applyFill="1" applyBorder="1" applyAlignment="1">
      <alignment horizontal="right" vertical="center" indent="3" readingOrder="1"/>
    </xf>
    <xf numFmtId="164" fontId="15" fillId="32" borderId="14" xfId="0" applyNumberFormat="1" applyFont="1" applyFill="1" applyBorder="1" applyAlignment="1">
      <alignment horizontal="right" vertical="center" indent="3" readingOrder="1"/>
    </xf>
    <xf numFmtId="15" fontId="15" fillId="33" borderId="10" xfId="0" applyNumberFormat="1" applyFont="1" applyFill="1" applyBorder="1" applyAlignment="1" applyProtection="1">
      <alignment horizontal="center" vertical="center"/>
      <protection/>
    </xf>
    <xf numFmtId="15" fontId="15" fillId="33" borderId="13" xfId="0" applyNumberFormat="1" applyFont="1" applyFill="1" applyBorder="1" applyAlignment="1" applyProtection="1">
      <alignment horizontal="center" vertical="center"/>
      <protection/>
    </xf>
    <xf numFmtId="15" fontId="15" fillId="33" borderId="14" xfId="0" applyNumberFormat="1" applyFont="1" applyFill="1" applyBorder="1" applyAlignment="1" applyProtection="1">
      <alignment horizontal="center" vertical="center"/>
      <protection/>
    </xf>
    <xf numFmtId="0" fontId="15" fillId="32" borderId="10" xfId="0" applyFont="1" applyFill="1" applyBorder="1" applyAlignment="1">
      <alignment horizontal="left" vertical="center" wrapText="1" indent="1" readingOrder="1"/>
    </xf>
    <xf numFmtId="0" fontId="15" fillId="32" borderId="14" xfId="0" applyFont="1" applyFill="1" applyBorder="1" applyAlignment="1">
      <alignment horizontal="left" vertical="center" wrapText="1" indent="1" readingOrder="1"/>
    </xf>
    <xf numFmtId="0" fontId="5" fillId="33" borderId="0" xfId="0" applyFont="1" applyFill="1" applyAlignment="1" applyProtection="1">
      <alignment horizontal="left" vertical="center" wrapText="1"/>
      <protection/>
    </xf>
    <xf numFmtId="0" fontId="3" fillId="32" borderId="0" xfId="0" applyFont="1" applyFill="1" applyBorder="1" applyAlignment="1">
      <alignment horizontal="center" wrapText="1" readingOrder="1"/>
    </xf>
    <xf numFmtId="164" fontId="15" fillId="33" borderId="10" xfId="0" applyNumberFormat="1" applyFont="1" applyFill="1" applyBorder="1" applyAlignment="1">
      <alignment horizontal="right" vertical="center" indent="4" readingOrder="1"/>
    </xf>
    <xf numFmtId="164" fontId="15" fillId="33" borderId="14" xfId="0" applyNumberFormat="1" applyFont="1" applyFill="1" applyBorder="1" applyAlignment="1">
      <alignment horizontal="right" vertical="center" indent="4" readingOrder="1"/>
    </xf>
    <xf numFmtId="165" fontId="15" fillId="32" borderId="10" xfId="0" applyNumberFormat="1" applyFont="1" applyFill="1" applyBorder="1" applyAlignment="1">
      <alignment horizontal="right" vertical="center" indent="3" readingOrder="1"/>
    </xf>
    <xf numFmtId="165" fontId="15" fillId="32" borderId="14" xfId="0" applyNumberFormat="1" applyFont="1" applyFill="1" applyBorder="1" applyAlignment="1">
      <alignment horizontal="right" vertical="center" indent="3" readingOrder="1"/>
    </xf>
    <xf numFmtId="0" fontId="2" fillId="32" borderId="0" xfId="0" applyFont="1" applyFill="1" applyBorder="1" applyAlignment="1">
      <alignment horizontal="left" vertical="center" wrapText="1" readingOrder="1"/>
    </xf>
    <xf numFmtId="165" fontId="15" fillId="32" borderId="10" xfId="0" applyNumberFormat="1" applyFont="1" applyFill="1" applyBorder="1" applyAlignment="1">
      <alignment horizontal="right" vertical="center" indent="4" readingOrder="1"/>
    </xf>
    <xf numFmtId="165" fontId="15" fillId="32" borderId="14" xfId="0" applyNumberFormat="1" applyFont="1" applyFill="1" applyBorder="1" applyAlignment="1">
      <alignment horizontal="right" vertical="center" indent="4" readingOrder="1"/>
    </xf>
    <xf numFmtId="0" fontId="15" fillId="33" borderId="10" xfId="0" applyFont="1" applyFill="1" applyBorder="1" applyAlignment="1">
      <alignment horizontal="left" vertical="center" readingOrder="1"/>
    </xf>
    <xf numFmtId="0" fontId="15" fillId="33" borderId="14" xfId="0" applyFont="1" applyFill="1" applyBorder="1" applyAlignment="1">
      <alignment horizontal="left" vertical="center" readingOrder="1"/>
    </xf>
    <xf numFmtId="0" fontId="15" fillId="33" borderId="18" xfId="0" applyFont="1" applyFill="1" applyBorder="1" applyAlignment="1">
      <alignment horizontal="left" vertical="center" readingOrder="1"/>
    </xf>
    <xf numFmtId="0" fontId="15" fillId="33" borderId="16" xfId="0" applyFont="1" applyFill="1" applyBorder="1" applyAlignment="1">
      <alignment horizontal="left" vertical="center" readingOrder="1"/>
    </xf>
    <xf numFmtId="164" fontId="15" fillId="33" borderId="10" xfId="0" applyNumberFormat="1" applyFont="1" applyFill="1" applyBorder="1" applyAlignment="1">
      <alignment horizontal="center" vertical="center" readingOrder="1"/>
    </xf>
    <xf numFmtId="164" fontId="15" fillId="33" borderId="14" xfId="0" applyNumberFormat="1" applyFont="1" applyFill="1" applyBorder="1" applyAlignment="1">
      <alignment horizontal="center" vertical="center" readingOrder="1"/>
    </xf>
    <xf numFmtId="38" fontId="15" fillId="33" borderId="10" xfId="49" applyNumberFormat="1" applyFont="1" applyFill="1" applyBorder="1" applyAlignment="1">
      <alignment horizontal="right" vertical="center" indent="4"/>
    </xf>
    <xf numFmtId="38" fontId="15" fillId="33" borderId="14" xfId="49" applyNumberFormat="1" applyFont="1" applyFill="1" applyBorder="1" applyAlignment="1">
      <alignment horizontal="right" vertical="center" indent="4"/>
    </xf>
    <xf numFmtId="0" fontId="5" fillId="33" borderId="10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5"/>
    </xf>
    <xf numFmtId="38" fontId="5" fillId="33" borderId="14" xfId="49" applyNumberFormat="1" applyFont="1" applyFill="1" applyBorder="1" applyAlignment="1">
      <alignment horizontal="right" vertical="center" indent="5"/>
    </xf>
    <xf numFmtId="38" fontId="5" fillId="33" borderId="10" xfId="49" applyNumberFormat="1" applyFont="1" applyFill="1" applyBorder="1" applyAlignment="1">
      <alignment horizontal="right" vertical="center" indent="4"/>
    </xf>
    <xf numFmtId="38" fontId="5" fillId="33" borderId="14" xfId="49" applyNumberFormat="1" applyFont="1" applyFill="1" applyBorder="1" applyAlignment="1">
      <alignment horizontal="right" vertical="center" indent="4"/>
    </xf>
    <xf numFmtId="0" fontId="11" fillId="33" borderId="0" xfId="0" applyFont="1" applyFill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5" fillId="33" borderId="18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horizontal="center" vertical="center"/>
    </xf>
    <xf numFmtId="164" fontId="15" fillId="33" borderId="16" xfId="0" applyNumberFormat="1" applyFont="1" applyFill="1" applyBorder="1" applyAlignment="1">
      <alignment horizontal="center" vertical="center"/>
    </xf>
    <xf numFmtId="164" fontId="15" fillId="33" borderId="28" xfId="0" applyNumberFormat="1" applyFont="1" applyFill="1" applyBorder="1" applyAlignment="1">
      <alignment horizontal="right" vertical="center" indent="1"/>
    </xf>
    <xf numFmtId="164" fontId="15" fillId="33" borderId="27" xfId="0" applyNumberFormat="1" applyFont="1" applyFill="1" applyBorder="1" applyAlignment="1">
      <alignment horizontal="right" vertical="center" indent="1"/>
    </xf>
    <xf numFmtId="164" fontId="15" fillId="33" borderId="11" xfId="0" applyNumberFormat="1" applyFont="1" applyFill="1" applyBorder="1" applyAlignment="1">
      <alignment horizontal="right" vertical="center" indent="1"/>
    </xf>
    <xf numFmtId="164" fontId="15" fillId="33" borderId="17" xfId="0" applyNumberFormat="1" applyFont="1" applyFill="1" applyBorder="1" applyAlignment="1">
      <alignment horizontal="right" vertical="center" indent="1"/>
    </xf>
    <xf numFmtId="164" fontId="15" fillId="33" borderId="11" xfId="0" applyNumberFormat="1" applyFont="1" applyFill="1" applyBorder="1" applyAlignment="1">
      <alignment horizontal="center" vertical="center"/>
    </xf>
    <xf numFmtId="164" fontId="15" fillId="33" borderId="17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vertical="center"/>
    </xf>
    <xf numFmtId="164" fontId="15" fillId="33" borderId="16" xfId="0" applyNumberFormat="1" applyFont="1" applyFill="1" applyBorder="1" applyAlignment="1">
      <alignment vertical="center"/>
    </xf>
    <xf numFmtId="164" fontId="15" fillId="33" borderId="28" xfId="0" applyNumberFormat="1" applyFont="1" applyFill="1" applyBorder="1" applyAlignment="1">
      <alignment horizontal="right" vertical="center"/>
    </xf>
    <xf numFmtId="164" fontId="15" fillId="33" borderId="27" xfId="0" applyNumberFormat="1" applyFont="1" applyFill="1" applyBorder="1" applyAlignment="1">
      <alignment horizontal="right" vertical="center"/>
    </xf>
    <xf numFmtId="164" fontId="15" fillId="33" borderId="32" xfId="0" applyNumberFormat="1" applyFont="1" applyFill="1" applyBorder="1" applyAlignment="1">
      <alignment horizontal="center" vertical="center"/>
    </xf>
    <xf numFmtId="164" fontId="15" fillId="33" borderId="33" xfId="0" applyNumberFormat="1" applyFont="1" applyFill="1" applyBorder="1" applyAlignment="1">
      <alignment horizontal="center" vertical="center"/>
    </xf>
    <xf numFmtId="164" fontId="15" fillId="33" borderId="34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horizontal="right" vertical="center"/>
    </xf>
    <xf numFmtId="164" fontId="15" fillId="33" borderId="16" xfId="0" applyNumberFormat="1" applyFont="1" applyFill="1" applyBorder="1" applyAlignment="1">
      <alignment horizontal="right" vertical="center"/>
    </xf>
    <xf numFmtId="164" fontId="15" fillId="33" borderId="18" xfId="0" applyNumberFormat="1" applyFont="1" applyFill="1" applyBorder="1" applyAlignment="1">
      <alignment horizontal="right" vertical="center" indent="1"/>
    </xf>
    <xf numFmtId="164" fontId="15" fillId="33" borderId="16" xfId="0" applyNumberFormat="1" applyFont="1" applyFill="1" applyBorder="1" applyAlignment="1">
      <alignment horizontal="right" vertical="center" indent="1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'Resumen Cuadros'!$B$12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Cuadros'!$B$14:$B$15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Cuadros'!$E$14:$E$15</c:f>
              <c:numCache>
                <c:ptCount val="2"/>
                <c:pt idx="0">
                  <c:v>0.9589869456992034</c:v>
                </c:pt>
                <c:pt idx="1">
                  <c:v>0.041013054300796506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 Graficos'!$E$10:$G$10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Cuadros'!$H$14:$H$15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Cuadros'!$K$14:$K$15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4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Cuadros'!$H$19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'Resumen Cuadros'!$H$21:$H$34</c:f>
              <c:strCache>
                <c:ptCount val="14"/>
                <c:pt idx="0">
                  <c:v>  MEF  1/</c:v>
                </c:pt>
                <c:pt idx="1">
                  <c:v>BBVA Continental-Scotiabank-Sindic.</c:v>
                </c:pt>
                <c:pt idx="2">
                  <c:v>Bco. Interameric. Desarrollo (BID)</c:v>
                </c:pt>
                <c:pt idx="3">
                  <c:v>Bco. Internacional de  Reconstrucción y Fomento (BIRF)</c:v>
                </c:pt>
                <c:pt idx="4">
                  <c:v>  Bco. Scotiabank</c:v>
                </c:pt>
                <c:pt idx="5">
                  <c:v>  Bco. Agropecuario</c:v>
                </c:pt>
                <c:pt idx="6">
                  <c:v>  Bco. de Comercio</c:v>
                </c:pt>
                <c:pt idx="7">
                  <c:v>  BBVA B. Continental</c:v>
                </c:pt>
                <c:pt idx="8">
                  <c:v>  Bco. Internacional del Perú</c:v>
                </c:pt>
                <c:pt idx="9">
                  <c:v>  Caja Metropolitano de Lima</c:v>
                </c:pt>
                <c:pt idx="10">
                  <c:v>  Bco. Financiero</c:v>
                </c:pt>
                <c:pt idx="11">
                  <c:v>  Bco. de Crédito</c:v>
                </c:pt>
                <c:pt idx="12">
                  <c:v>  Bco. de la Nación</c:v>
                </c:pt>
                <c:pt idx="13">
                  <c:v>  Bonistas</c:v>
                </c:pt>
              </c:strCache>
            </c:strRef>
          </c:cat>
          <c:val>
            <c:numRef>
              <c:f>'Resumen Cuadros'!$K$21:$K$34</c:f>
              <c:numCache>
                <c:ptCount val="14"/>
                <c:pt idx="0">
                  <c:v>0.8563428059426585</c:v>
                </c:pt>
                <c:pt idx="1">
                  <c:v>0.0666935487688613</c:v>
                </c:pt>
                <c:pt idx="2">
                  <c:v>0.027782106249072132</c:v>
                </c:pt>
                <c:pt idx="3">
                  <c:v>0.013230948051724388</c:v>
                </c:pt>
                <c:pt idx="4">
                  <c:v>0.005000707502603902</c:v>
                </c:pt>
                <c:pt idx="5">
                  <c:v>0.0041969942367133485</c:v>
                </c:pt>
                <c:pt idx="6">
                  <c:v>0.004061451415220319</c:v>
                </c:pt>
                <c:pt idx="7">
                  <c:v>0.002368023667258293</c:v>
                </c:pt>
                <c:pt idx="8">
                  <c:v>0.0001901261452867954</c:v>
                </c:pt>
                <c:pt idx="9">
                  <c:v>0.00042743598761252447</c:v>
                </c:pt>
                <c:pt idx="10">
                  <c:v>0.00016672088387044965</c:v>
                </c:pt>
                <c:pt idx="11">
                  <c:v>0</c:v>
                </c:pt>
                <c:pt idx="12">
                  <c:v>0.01953913114911803</c:v>
                </c:pt>
                <c:pt idx="13">
                  <c:v>0</c:v>
                </c:pt>
              </c:numCache>
            </c:numRef>
          </c:val>
        </c:ser>
        <c:gapWidth val="100"/>
        <c:axId val="16739783"/>
        <c:axId val="16440320"/>
      </c:barChart>
      <c:catAx>
        <c:axId val="16739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6739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'Resumen Cuadros'!$B$19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Cuadros'!$B$21:$B$22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'Resumen Cuadros'!$E$21:$E$22</c:f>
              <c:numCache>
                <c:ptCount val="2"/>
                <c:pt idx="0">
                  <c:v>0.6411037426801591</c:v>
                </c:pt>
                <c:pt idx="1">
                  <c:v>0.3588962573198409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13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'Resumen Cuadros'!$B$34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Cuadros'!$B$36:$B$39</c:f>
              <c:strCache>
                <c:ptCount val="4"/>
                <c:pt idx="0">
                  <c:v>Soles</c:v>
                </c:pt>
                <c:pt idx="1">
                  <c:v>Yenes</c:v>
                </c:pt>
                <c:pt idx="2">
                  <c:v>US Dólares</c:v>
                </c:pt>
                <c:pt idx="3">
                  <c:v>Euros</c:v>
                </c:pt>
              </c:strCache>
            </c:strRef>
          </c:cat>
          <c:val>
            <c:numRef>
              <c:f>'Resumen Cuadros'!$E$36:$E$39</c:f>
              <c:numCache>
                <c:ptCount val="4"/>
                <c:pt idx="0">
                  <c:v>0.6690763948102052</c:v>
                </c:pt>
                <c:pt idx="1">
                  <c:v>0.11831220027860197</c:v>
                </c:pt>
                <c:pt idx="2">
                  <c:v>0.2005404187830963</c:v>
                </c:pt>
                <c:pt idx="3">
                  <c:v>0.012070986128096577</c:v>
                </c:pt>
              </c:numCache>
            </c:numRef>
          </c:val>
        </c:ser>
        <c:firstSliceAng val="1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093"/>
          <c:w val="0.50475"/>
          <c:h val="0.803"/>
        </c:manualLayout>
      </c:layout>
      <c:pieChart>
        <c:varyColors val="1"/>
        <c:ser>
          <c:idx val="0"/>
          <c:order val="0"/>
          <c:tx>
            <c:strRef>
              <c:f>'Resumen Cuadros'!$B$45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Cuadros'!$E$47:$E$48</c:f>
              <c:numCache>
                <c:ptCount val="2"/>
                <c:pt idx="0">
                  <c:v>0.9712730692781337</c:v>
                </c:pt>
                <c:pt idx="1">
                  <c:v>0.028726930721866186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'Resumen Cuadros'!$E$27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4,1%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Cuadros'!$B$28:$B$30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'Resumen Cuadros'!$E$28:$E$30</c:f>
              <c:numCache>
                <c:ptCount val="3"/>
                <c:pt idx="0">
                  <c:v>0.8563428059426585</c:v>
                </c:pt>
                <c:pt idx="1">
                  <c:v>0.10264413975654496</c:v>
                </c:pt>
                <c:pt idx="2">
                  <c:v>0.04101305430079651</c:v>
                </c:pt>
              </c:numCache>
            </c:numRef>
          </c:val>
        </c:ser>
        <c:firstSliceAng val="12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25"/>
          <c:w val="0.7652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Cuadros'!$I$42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'Resumen Cuadros'!$H$43:$H$50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'Resumen Cuadros'!$I$43:$I$50</c:f>
              <c:numCache>
                <c:ptCount val="8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43.27549972999999</c:v>
                </c:pt>
              </c:numCache>
            </c:numRef>
          </c:val>
        </c:ser>
        <c:ser>
          <c:idx val="1"/>
          <c:order val="1"/>
          <c:tx>
            <c:strRef>
              <c:f>'Resumen Cuadros'!$J$42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'Resumen Cuadros'!$H$43:$H$50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'Resumen Cuadros'!$J$43:$J$50</c:f>
              <c:numCache>
                <c:ptCount val="8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1011.8885320100003</c:v>
                </c:pt>
              </c:numCache>
            </c:numRef>
          </c:val>
        </c:ser>
        <c:overlap val="-25"/>
        <c:axId val="13745153"/>
        <c:axId val="56597514"/>
      </c:bar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delete val="1"/>
        <c:majorTickMark val="out"/>
        <c:minorTickMark val="none"/>
        <c:tickLblPos val="nextTo"/>
        <c:crossAx val="13745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389"/>
          <c:w val="0.19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5"/>
          <c:y val="0.0275"/>
          <c:w val="0.800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'Total de Proy Serv'!$H$12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'Total de Proy Serv'!$B$15:$C$42</c:f>
              <c:multiLvlStrCache/>
            </c:multiLvlStrRef>
          </c:cat>
          <c:val>
            <c:numRef>
              <c:f>'Total de Proy Serv'!$J$15:$J$39</c:f>
              <c:numCache/>
            </c:numRef>
          </c:val>
          <c:smooth val="0"/>
        </c:ser>
        <c:ser>
          <c:idx val="1"/>
          <c:order val="1"/>
          <c:tx>
            <c:strRef>
              <c:f>'Total de Proy Serv'!$K$12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Serv'!$B$15:$B$39</c:f>
              <c:numCache/>
            </c:numRef>
          </c:cat>
          <c:val>
            <c:numRef>
              <c:f>'Total de Proy Serv'!$M$15:$M$39</c:f>
              <c:numCache/>
            </c:numRef>
          </c:val>
          <c:smooth val="0"/>
        </c:ser>
        <c:ser>
          <c:idx val="2"/>
          <c:order val="2"/>
          <c:tx>
            <c:strRef>
              <c:f>'Total de Proy Serv'!$E$12:$G$12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Serv'!$B$15:$B$39</c:f>
              <c:numCache/>
            </c:numRef>
          </c:cat>
          <c:val>
            <c:numRef>
              <c:f>'Total de Proy Serv'!$G$15:$G$39</c:f>
              <c:numCache/>
            </c:numRef>
          </c:val>
          <c:smooth val="0"/>
        </c:ser>
        <c:marker val="1"/>
        <c:axId val="39615579"/>
        <c:axId val="20995892"/>
      </c:lineChart>
      <c:catAx>
        <c:axId val="39615579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95892"/>
        <c:crosses val="autoZero"/>
        <c:auto val="1"/>
        <c:lblOffset val="100"/>
        <c:tickLblSkip val="2"/>
        <c:tickMarkSkip val="2"/>
        <c:noMultiLvlLbl val="0"/>
      </c:catAx>
      <c:valAx>
        <c:axId val="2099589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15579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575"/>
          <c:w val="0.20325"/>
          <c:h val="0.241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3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jpeg" /><Relationship Id="rId8" Type="http://schemas.openxmlformats.org/officeDocument/2006/relationships/hyperlink" Target="#Indice!A1" /><Relationship Id="rId9" Type="http://schemas.openxmlformats.org/officeDocument/2006/relationships/hyperlink" Target="#Indice!A1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9</xdr:col>
      <xdr:colOff>752475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6257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542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95250</xdr:rowOff>
    </xdr:from>
    <xdr:to>
      <xdr:col>2</xdr:col>
      <xdr:colOff>1114425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5250"/>
          <a:ext cx="4191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8</xdr:col>
      <xdr:colOff>962025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086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21</xdr:col>
      <xdr:colOff>676275</xdr:colOff>
      <xdr:row>26</xdr:row>
      <xdr:rowOff>76200</xdr:rowOff>
    </xdr:to>
    <xdr:graphicFrame>
      <xdr:nvGraphicFramePr>
        <xdr:cNvPr id="2" name="4 Gráfico"/>
        <xdr:cNvGraphicFramePr/>
      </xdr:nvGraphicFramePr>
      <xdr:xfrm>
        <a:off x="10563225" y="2257425"/>
        <a:ext cx="66008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1028700</xdr:colOff>
      <xdr:row>0</xdr:row>
      <xdr:rowOff>0</xdr:rowOff>
    </xdr:from>
    <xdr:to>
      <xdr:col>9</xdr:col>
      <xdr:colOff>495300</xdr:colOff>
      <xdr:row>2</xdr:row>
      <xdr:rowOff>66675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0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7</xdr:col>
      <xdr:colOff>28575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457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95250</xdr:rowOff>
    </xdr:from>
    <xdr:to>
      <xdr:col>7</xdr:col>
      <xdr:colOff>657225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95250"/>
          <a:ext cx="4381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5</xdr:col>
      <xdr:colOff>76200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00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57150</xdr:rowOff>
    </xdr:from>
    <xdr:to>
      <xdr:col>5</xdr:col>
      <xdr:colOff>457200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57150"/>
          <a:ext cx="3905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619125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191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219325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66950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23</xdr:row>
      <xdr:rowOff>238125</xdr:rowOff>
    </xdr:from>
    <xdr:to>
      <xdr:col>15</xdr:col>
      <xdr:colOff>114300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667375"/>
        <a:ext cx="75438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52675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00725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28575</xdr:colOff>
      <xdr:row>2</xdr:row>
      <xdr:rowOff>28575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0"/>
          <a:ext cx="4572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657225</xdr:colOff>
      <xdr:row>38</xdr:row>
      <xdr:rowOff>200025</xdr:rowOff>
    </xdr:from>
    <xdr:to>
      <xdr:col>12</xdr:col>
      <xdr:colOff>657225</xdr:colOff>
      <xdr:row>50</xdr:row>
      <xdr:rowOff>161925</xdr:rowOff>
    </xdr:to>
    <xdr:graphicFrame>
      <xdr:nvGraphicFramePr>
        <xdr:cNvPr id="8" name="10 Gráfico"/>
        <xdr:cNvGraphicFramePr/>
      </xdr:nvGraphicFramePr>
      <xdr:xfrm>
        <a:off x="7467600" y="9344025"/>
        <a:ext cx="46196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91200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5</xdr:col>
      <xdr:colOff>971550</xdr:colOff>
      <xdr:row>52</xdr:row>
      <xdr:rowOff>133350</xdr:rowOff>
    </xdr:to>
    <xdr:graphicFrame>
      <xdr:nvGraphicFramePr>
        <xdr:cNvPr id="10" name="11 Gráfico"/>
        <xdr:cNvGraphicFramePr/>
      </xdr:nvGraphicFramePr>
      <xdr:xfrm>
        <a:off x="371475" y="9744075"/>
        <a:ext cx="5181600" cy="3000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942975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38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10275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1019175</xdr:colOff>
      <xdr:row>0</xdr:row>
      <xdr:rowOff>47625</xdr:rowOff>
    </xdr:from>
    <xdr:to>
      <xdr:col>4</xdr:col>
      <xdr:colOff>161925</xdr:colOff>
      <xdr:row>1</xdr:row>
      <xdr:rowOff>180975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4762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600075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42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28575</xdr:rowOff>
    </xdr:from>
    <xdr:to>
      <xdr:col>3</xdr:col>
      <xdr:colOff>1028700</xdr:colOff>
      <xdr:row>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8575"/>
          <a:ext cx="4000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4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3</xdr:col>
      <xdr:colOff>1285875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7150"/>
          <a:ext cx="4381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990600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481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76200</xdr:rowOff>
    </xdr:from>
    <xdr:to>
      <xdr:col>4</xdr:col>
      <xdr:colOff>152400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6200"/>
          <a:ext cx="4000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419100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556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904875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"/>
          <a:ext cx="3905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10.5742187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0" ht="24.75" customHeight="1">
      <c r="B6" s="549" t="s">
        <v>12</v>
      </c>
      <c r="C6" s="549"/>
      <c r="D6" s="549"/>
      <c r="E6" s="549"/>
      <c r="F6" s="549"/>
      <c r="G6" s="549"/>
      <c r="H6" s="549"/>
      <c r="I6" s="549"/>
      <c r="J6" s="549"/>
    </row>
    <row r="7" spans="2:10" ht="24.75" customHeight="1">
      <c r="B7" s="550" t="s">
        <v>336</v>
      </c>
      <c r="C7" s="550"/>
      <c r="D7" s="550"/>
      <c r="E7" s="550"/>
      <c r="F7" s="550"/>
      <c r="G7" s="550"/>
      <c r="H7" s="550"/>
      <c r="I7" s="550"/>
      <c r="J7" s="550"/>
    </row>
    <row r="8" spans="2:10" ht="19.5" customHeight="1">
      <c r="B8" s="451"/>
      <c r="C8" s="451"/>
      <c r="D8" s="118"/>
      <c r="E8" s="452"/>
      <c r="F8" s="452"/>
      <c r="G8" s="453"/>
      <c r="H8" s="453"/>
      <c r="I8" s="204"/>
      <c r="J8" s="204"/>
    </row>
    <row r="9" spans="2:10" ht="19.5" customHeight="1">
      <c r="B9" s="142"/>
      <c r="C9" s="142"/>
      <c r="D9" s="454" t="s">
        <v>66</v>
      </c>
      <c r="E9" s="452"/>
      <c r="F9" s="452"/>
      <c r="G9" s="453"/>
      <c r="H9" s="453"/>
      <c r="I9" s="204"/>
      <c r="J9" s="204"/>
    </row>
    <row r="10" spans="2:10" ht="19.5" customHeight="1">
      <c r="B10" s="204"/>
      <c r="C10" s="142"/>
      <c r="D10" s="455" t="s">
        <v>59</v>
      </c>
      <c r="E10" s="452"/>
      <c r="F10" s="452"/>
      <c r="G10" s="453"/>
      <c r="H10" s="453"/>
      <c r="I10" s="204"/>
      <c r="J10" s="204"/>
    </row>
    <row r="11" spans="2:10" ht="19.5" customHeight="1">
      <c r="B11" s="204"/>
      <c r="C11" s="142"/>
      <c r="D11" s="454" t="s">
        <v>60</v>
      </c>
      <c r="E11" s="452"/>
      <c r="F11" s="452"/>
      <c r="G11" s="453"/>
      <c r="H11" s="453"/>
      <c r="I11" s="204"/>
      <c r="J11" s="204"/>
    </row>
    <row r="12" spans="3:8" ht="9.75" customHeight="1">
      <c r="C12" s="5"/>
      <c r="D12" s="6"/>
      <c r="E12" s="3"/>
      <c r="F12" s="3"/>
      <c r="G12" s="4"/>
      <c r="H12" s="4"/>
    </row>
    <row r="13" spans="2:8" ht="19.5" customHeight="1">
      <c r="B13" s="7" t="s">
        <v>23</v>
      </c>
      <c r="C13" s="7" t="s">
        <v>1</v>
      </c>
      <c r="D13" s="127" t="s">
        <v>252</v>
      </c>
      <c r="E13" s="3"/>
      <c r="F13" s="3"/>
      <c r="G13" s="4"/>
      <c r="H13" s="4"/>
    </row>
    <row r="14" spans="2:8" ht="19.5" customHeight="1">
      <c r="B14" s="7" t="s">
        <v>24</v>
      </c>
      <c r="C14" s="7" t="s">
        <v>1</v>
      </c>
      <c r="D14" s="6" t="s">
        <v>105</v>
      </c>
      <c r="E14" s="3"/>
      <c r="F14" s="3"/>
      <c r="G14" s="4"/>
      <c r="H14" s="4"/>
    </row>
    <row r="15" spans="2:8" ht="19.5" customHeight="1">
      <c r="B15" s="7" t="s">
        <v>25</v>
      </c>
      <c r="C15" s="7" t="s">
        <v>1</v>
      </c>
      <c r="D15" s="8" t="s">
        <v>68</v>
      </c>
      <c r="E15" s="3"/>
      <c r="F15" s="3"/>
      <c r="G15" s="4"/>
      <c r="H15" s="4"/>
    </row>
    <row r="16" spans="2:8" ht="19.5" customHeight="1">
      <c r="B16" s="7" t="s">
        <v>26</v>
      </c>
      <c r="C16" s="7" t="s">
        <v>1</v>
      </c>
      <c r="D16" s="6" t="s">
        <v>165</v>
      </c>
      <c r="E16" s="3"/>
      <c r="F16" s="3"/>
      <c r="G16" s="4"/>
      <c r="H16" s="4"/>
    </row>
    <row r="17" spans="2:8" ht="19.5" customHeight="1">
      <c r="B17" s="7" t="s">
        <v>27</v>
      </c>
      <c r="C17" s="7" t="s">
        <v>1</v>
      </c>
      <c r="D17" s="6" t="s">
        <v>124</v>
      </c>
      <c r="E17" s="3"/>
      <c r="F17" s="3"/>
      <c r="G17" s="4"/>
      <c r="H17" s="4"/>
    </row>
    <row r="18" spans="2:8" ht="19.5" customHeight="1">
      <c r="B18" s="7" t="s">
        <v>28</v>
      </c>
      <c r="C18" s="7" t="s">
        <v>1</v>
      </c>
      <c r="D18" s="9" t="s">
        <v>164</v>
      </c>
      <c r="E18" s="3"/>
      <c r="F18" s="3"/>
      <c r="G18" s="4"/>
      <c r="H18" s="4"/>
    </row>
    <row r="19" spans="2:4" ht="19.5" customHeight="1">
      <c r="B19" s="7" t="s">
        <v>163</v>
      </c>
      <c r="C19" s="7" t="s">
        <v>1</v>
      </c>
      <c r="D19" s="6" t="s">
        <v>253</v>
      </c>
    </row>
  </sheetData>
  <sheetProtection/>
  <mergeCells count="2">
    <mergeCell ref="B6:J6"/>
    <mergeCell ref="B7:J7"/>
  </mergeCells>
  <hyperlinks>
    <hyperlink ref="D13" location="'Residencia Acreedor'!A1" display="POR RESIDENCIA DEL ACREEDOR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Plazo!A1" display="DEUDA POR PLAZO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8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4.140625" style="117" customWidth="1"/>
    <col min="2" max="2" width="73.00390625" style="117" customWidth="1"/>
    <col min="3" max="4" width="22.7109375" style="117" customWidth="1"/>
    <col min="5" max="16384" width="11.421875" style="117" customWidth="1"/>
  </cols>
  <sheetData>
    <row r="1" ht="15"/>
    <row r="2" ht="15"/>
    <row r="3" ht="15"/>
    <row r="5" spans="2:3" ht="15.75" customHeight="1">
      <c r="B5" s="153" t="s">
        <v>28</v>
      </c>
      <c r="C5" s="153"/>
    </row>
    <row r="6" spans="2:4" ht="15.75" customHeight="1">
      <c r="B6" s="590" t="s">
        <v>162</v>
      </c>
      <c r="C6" s="590"/>
      <c r="D6" s="590"/>
    </row>
    <row r="7" spans="2:8" ht="15.75" customHeight="1">
      <c r="B7" s="589" t="s">
        <v>86</v>
      </c>
      <c r="C7" s="589"/>
      <c r="D7" s="589"/>
      <c r="H7" s="543"/>
    </row>
    <row r="8" spans="2:8" ht="15.75" customHeight="1">
      <c r="B8" s="589" t="s">
        <v>164</v>
      </c>
      <c r="C8" s="589"/>
      <c r="D8" s="589"/>
      <c r="H8" s="511">
        <f>+Acreedor!G6</f>
        <v>3.274</v>
      </c>
    </row>
    <row r="9" spans="2:8" ht="15" customHeight="1">
      <c r="B9" s="585" t="str">
        <f>+Acreedor!B80</f>
        <v>Al 30 de abril de 2016</v>
      </c>
      <c r="C9" s="585"/>
      <c r="D9" s="505"/>
      <c r="H9" s="543"/>
    </row>
    <row r="10" spans="2:4" ht="7.5" customHeight="1">
      <c r="B10" s="506"/>
      <c r="C10" s="506"/>
      <c r="D10" s="506"/>
    </row>
    <row r="11" spans="2:4" ht="12" customHeight="1">
      <c r="B11" s="632" t="s">
        <v>144</v>
      </c>
      <c r="C11" s="626" t="s">
        <v>67</v>
      </c>
      <c r="D11" s="629" t="s">
        <v>310</v>
      </c>
    </row>
    <row r="12" spans="2:4" ht="12" customHeight="1">
      <c r="B12" s="633"/>
      <c r="C12" s="627"/>
      <c r="D12" s="630"/>
    </row>
    <row r="13" spans="2:4" ht="12" customHeight="1">
      <c r="B13" s="634"/>
      <c r="C13" s="628"/>
      <c r="D13" s="631"/>
    </row>
    <row r="14" spans="2:4" ht="11.25" customHeight="1">
      <c r="B14" s="175"/>
      <c r="C14" s="163"/>
      <c r="D14" s="176"/>
    </row>
    <row r="15" spans="2:5" ht="20.25" customHeight="1">
      <c r="B15" s="177" t="s">
        <v>183</v>
      </c>
      <c r="C15" s="151">
        <f>SUM(C17:C30)</f>
        <v>670624.98822</v>
      </c>
      <c r="D15" s="178">
        <f>SUM(D17:D30)</f>
        <v>2195626.21143228</v>
      </c>
      <c r="E15" s="414"/>
    </row>
    <row r="16" spans="2:4" ht="7.5" customHeight="1">
      <c r="B16" s="179"/>
      <c r="C16" s="151"/>
      <c r="D16" s="178"/>
    </row>
    <row r="17" spans="2:4" ht="16.5" customHeight="1">
      <c r="B17" s="121" t="s">
        <v>261</v>
      </c>
      <c r="C17" s="122">
        <f>136895.02125+2291.44473</f>
        <v>139186.46597999998</v>
      </c>
      <c r="D17" s="123">
        <f aca="true" t="shared" si="0" ref="D17:D30">+C17*$H$8</f>
        <v>455696.48961851996</v>
      </c>
    </row>
    <row r="18" spans="2:4" ht="16.5" customHeight="1">
      <c r="B18" s="121" t="s">
        <v>190</v>
      </c>
      <c r="C18" s="122">
        <f>63088.37983+30469.17599</f>
        <v>93557.55582</v>
      </c>
      <c r="D18" s="123">
        <f t="shared" si="0"/>
        <v>306307.43775468</v>
      </c>
    </row>
    <row r="19" spans="2:4" ht="16.5" customHeight="1">
      <c r="B19" s="121" t="s">
        <v>148</v>
      </c>
      <c r="C19" s="122">
        <v>77064.37705</v>
      </c>
      <c r="D19" s="123">
        <f t="shared" si="0"/>
        <v>252308.77046169998</v>
      </c>
    </row>
    <row r="20" spans="2:4" ht="16.5" customHeight="1">
      <c r="B20" s="121" t="s">
        <v>147</v>
      </c>
      <c r="C20" s="122">
        <v>70446.64355000001</v>
      </c>
      <c r="D20" s="123">
        <f t="shared" si="0"/>
        <v>230642.31098270003</v>
      </c>
    </row>
    <row r="21" spans="2:4" ht="16.5" customHeight="1">
      <c r="B21" s="121" t="s">
        <v>145</v>
      </c>
      <c r="C21" s="122">
        <f>67895.25229+526.48147</f>
        <v>68421.73376</v>
      </c>
      <c r="D21" s="123">
        <f t="shared" si="0"/>
        <v>224012.75633024002</v>
      </c>
    </row>
    <row r="22" spans="2:4" ht="16.5" customHeight="1">
      <c r="B22" s="121" t="s">
        <v>217</v>
      </c>
      <c r="C22" s="122">
        <v>66020.14231</v>
      </c>
      <c r="D22" s="123">
        <f t="shared" si="0"/>
        <v>216149.94592293998</v>
      </c>
    </row>
    <row r="23" spans="2:4" ht="16.5" customHeight="1">
      <c r="B23" s="121" t="s">
        <v>146</v>
      </c>
      <c r="C23" s="122">
        <v>56943.525960000006</v>
      </c>
      <c r="D23" s="123">
        <f t="shared" si="0"/>
        <v>186433.10399304001</v>
      </c>
    </row>
    <row r="24" spans="2:4" ht="16.5" customHeight="1">
      <c r="B24" s="121" t="s">
        <v>191</v>
      </c>
      <c r="C24" s="122">
        <v>46967.412670000005</v>
      </c>
      <c r="D24" s="123">
        <f t="shared" si="0"/>
        <v>153771.30908158002</v>
      </c>
    </row>
    <row r="25" spans="2:4" ht="16.5" customHeight="1">
      <c r="B25" s="121" t="s">
        <v>169</v>
      </c>
      <c r="C25" s="122">
        <v>36718.96881</v>
      </c>
      <c r="D25" s="123">
        <f t="shared" si="0"/>
        <v>120217.90388394</v>
      </c>
    </row>
    <row r="26" spans="2:4" ht="16.5" customHeight="1">
      <c r="B26" s="121" t="s">
        <v>245</v>
      </c>
      <c r="C26" s="122">
        <v>9317.10481</v>
      </c>
      <c r="D26" s="123">
        <f t="shared" si="0"/>
        <v>30504.201147940003</v>
      </c>
    </row>
    <row r="27" spans="2:4" ht="16.5" customHeight="1">
      <c r="B27" s="121" t="s">
        <v>192</v>
      </c>
      <c r="C27" s="122">
        <v>3158.99029</v>
      </c>
      <c r="D27" s="123">
        <f t="shared" si="0"/>
        <v>10342.53420946</v>
      </c>
    </row>
    <row r="28" spans="2:4" ht="16.5" customHeight="1">
      <c r="B28" s="121" t="s">
        <v>215</v>
      </c>
      <c r="C28" s="122">
        <v>1483.3236299999999</v>
      </c>
      <c r="D28" s="123">
        <f t="shared" si="0"/>
        <v>4856.40156462</v>
      </c>
    </row>
    <row r="29" spans="2:4" ht="16.5" customHeight="1">
      <c r="B29" s="121" t="s">
        <v>237</v>
      </c>
      <c r="C29" s="122">
        <v>995.69649</v>
      </c>
      <c r="D29" s="123">
        <f t="shared" si="0"/>
        <v>3259.91030826</v>
      </c>
    </row>
    <row r="30" spans="2:4" ht="16.5" customHeight="1">
      <c r="B30" s="121" t="s">
        <v>216</v>
      </c>
      <c r="C30" s="122">
        <v>343.04709</v>
      </c>
      <c r="D30" s="123">
        <f t="shared" si="0"/>
        <v>1123.13617266</v>
      </c>
    </row>
    <row r="31" spans="2:4" ht="13.5" customHeight="1">
      <c r="B31" s="121"/>
      <c r="C31" s="122"/>
      <c r="D31" s="123"/>
    </row>
    <row r="32" spans="2:6" s="376" customFormat="1" ht="15" customHeight="1">
      <c r="B32" s="180" t="s">
        <v>184</v>
      </c>
      <c r="C32" s="151">
        <f>SUM(C34:C114)</f>
        <v>354227.41947999975</v>
      </c>
      <c r="D32" s="151">
        <f>SUM(D34:D114)</f>
        <v>1159740.57137752</v>
      </c>
      <c r="E32" s="117"/>
      <c r="F32" s="117"/>
    </row>
    <row r="33" spans="2:6" s="376" customFormat="1" ht="7.5" customHeight="1">
      <c r="B33" s="181"/>
      <c r="C33" s="151"/>
      <c r="D33" s="178"/>
      <c r="E33" s="117"/>
      <c r="F33" s="117"/>
    </row>
    <row r="34" spans="1:12" s="492" customFormat="1" ht="16.5" customHeight="1">
      <c r="A34" s="121"/>
      <c r="B34" s="121" t="s">
        <v>149</v>
      </c>
      <c r="C34" s="122">
        <v>113648.13354</v>
      </c>
      <c r="D34" s="123">
        <f aca="true" t="shared" si="1" ref="D34:D65">+C34*$H$8</f>
        <v>372083.98920996</v>
      </c>
      <c r="E34" s="121"/>
      <c r="F34" s="498"/>
      <c r="G34" s="498"/>
      <c r="H34" s="498"/>
      <c r="I34" s="498"/>
      <c r="J34" s="498"/>
      <c r="K34" s="498"/>
      <c r="L34" s="498"/>
    </row>
    <row r="35" spans="1:12" s="492" customFormat="1" ht="16.5" customHeight="1">
      <c r="A35" s="121"/>
      <c r="B35" s="121" t="s">
        <v>314</v>
      </c>
      <c r="C35" s="122">
        <v>25254.28528</v>
      </c>
      <c r="D35" s="123">
        <f t="shared" si="1"/>
        <v>82682.53000672</v>
      </c>
      <c r="E35" s="121"/>
      <c r="F35" s="498"/>
      <c r="G35" s="498"/>
      <c r="H35" s="498"/>
      <c r="I35" s="498"/>
      <c r="J35" s="498"/>
      <c r="K35" s="498"/>
      <c r="L35" s="498"/>
    </row>
    <row r="36" spans="1:12" s="492" customFormat="1" ht="17.25" customHeight="1">
      <c r="A36" s="121"/>
      <c r="B36" s="121" t="s">
        <v>267</v>
      </c>
      <c r="C36" s="122">
        <v>20643.41795</v>
      </c>
      <c r="D36" s="123">
        <f t="shared" si="1"/>
        <v>67586.5503683</v>
      </c>
      <c r="E36" s="121"/>
      <c r="F36" s="498"/>
      <c r="G36" s="498"/>
      <c r="H36" s="498"/>
      <c r="I36" s="498"/>
      <c r="J36" s="498"/>
      <c r="K36" s="498"/>
      <c r="L36" s="498"/>
    </row>
    <row r="37" spans="1:12" s="492" customFormat="1" ht="16.5" customHeight="1">
      <c r="A37" s="121"/>
      <c r="B37" s="121" t="s">
        <v>239</v>
      </c>
      <c r="C37" s="122">
        <v>18760.09016</v>
      </c>
      <c r="D37" s="123">
        <f t="shared" si="1"/>
        <v>61420.53518384</v>
      </c>
      <c r="E37" s="121"/>
      <c r="F37" s="498"/>
      <c r="G37" s="498"/>
      <c r="H37" s="498"/>
      <c r="I37" s="498"/>
      <c r="J37" s="498"/>
      <c r="K37" s="498"/>
      <c r="L37" s="498"/>
    </row>
    <row r="38" spans="1:12" s="492" customFormat="1" ht="16.5" customHeight="1">
      <c r="A38" s="121"/>
      <c r="B38" s="121" t="s">
        <v>268</v>
      </c>
      <c r="C38" s="122">
        <v>16211.129939999999</v>
      </c>
      <c r="D38" s="123">
        <f t="shared" si="1"/>
        <v>53075.23942355999</v>
      </c>
      <c r="E38" s="121"/>
      <c r="F38" s="498"/>
      <c r="G38" s="498"/>
      <c r="H38" s="498"/>
      <c r="I38" s="498"/>
      <c r="J38" s="498"/>
      <c r="K38" s="498"/>
      <c r="L38" s="498"/>
    </row>
    <row r="39" spans="1:12" s="492" customFormat="1" ht="16.5" customHeight="1">
      <c r="A39" s="121"/>
      <c r="B39" s="121" t="s">
        <v>315</v>
      </c>
      <c r="C39" s="122">
        <v>14339.173949999999</v>
      </c>
      <c r="D39" s="123">
        <f t="shared" si="1"/>
        <v>46946.455512299995</v>
      </c>
      <c r="E39" s="121"/>
      <c r="F39" s="498"/>
      <c r="G39" s="498"/>
      <c r="H39" s="498"/>
      <c r="I39" s="498"/>
      <c r="J39" s="498"/>
      <c r="K39" s="498"/>
      <c r="L39" s="498"/>
    </row>
    <row r="40" spans="1:12" s="492" customFormat="1" ht="16.5" customHeight="1">
      <c r="A40" s="121"/>
      <c r="B40" s="121" t="s">
        <v>246</v>
      </c>
      <c r="C40" s="122">
        <v>12187.52388</v>
      </c>
      <c r="D40" s="123">
        <f t="shared" si="1"/>
        <v>39901.95318312</v>
      </c>
      <c r="E40" s="121"/>
      <c r="F40" s="498"/>
      <c r="G40" s="498"/>
      <c r="H40" s="498"/>
      <c r="I40" s="498"/>
      <c r="J40" s="498"/>
      <c r="K40" s="498"/>
      <c r="L40" s="498"/>
    </row>
    <row r="41" spans="1:12" s="492" customFormat="1" ht="16.5" customHeight="1">
      <c r="A41" s="121"/>
      <c r="B41" s="121" t="s">
        <v>208</v>
      </c>
      <c r="C41" s="122">
        <v>8095.51179</v>
      </c>
      <c r="D41" s="123">
        <f t="shared" si="1"/>
        <v>26504.705600459998</v>
      </c>
      <c r="E41" s="121"/>
      <c r="F41" s="498"/>
      <c r="G41" s="498"/>
      <c r="H41" s="498"/>
      <c r="I41" s="498"/>
      <c r="J41" s="498"/>
      <c r="K41" s="498"/>
      <c r="L41" s="498"/>
    </row>
    <row r="42" spans="1:12" s="492" customFormat="1" ht="16.5" customHeight="1">
      <c r="A42" s="121"/>
      <c r="B42" s="121" t="s">
        <v>150</v>
      </c>
      <c r="C42" s="122">
        <v>7413.96958</v>
      </c>
      <c r="D42" s="123">
        <f t="shared" si="1"/>
        <v>24273.33640492</v>
      </c>
      <c r="E42" s="121"/>
      <c r="F42" s="498"/>
      <c r="G42" s="498"/>
      <c r="H42" s="498"/>
      <c r="I42" s="498"/>
      <c r="J42" s="498"/>
      <c r="K42" s="498"/>
      <c r="L42" s="498"/>
    </row>
    <row r="43" spans="1:12" s="492" customFormat="1" ht="16.5" customHeight="1">
      <c r="A43" s="121"/>
      <c r="B43" s="121" t="s">
        <v>235</v>
      </c>
      <c r="C43" s="122">
        <v>6612.77757</v>
      </c>
      <c r="D43" s="123">
        <f t="shared" si="1"/>
        <v>21650.23376418</v>
      </c>
      <c r="E43" s="121"/>
      <c r="F43" s="498"/>
      <c r="G43" s="498"/>
      <c r="H43" s="498"/>
      <c r="I43" s="498"/>
      <c r="J43" s="498"/>
      <c r="K43" s="498"/>
      <c r="L43" s="498"/>
    </row>
    <row r="44" spans="1:12" s="492" customFormat="1" ht="16.5" customHeight="1">
      <c r="A44" s="121"/>
      <c r="B44" s="121" t="s">
        <v>212</v>
      </c>
      <c r="C44" s="122">
        <v>6181.333519999999</v>
      </c>
      <c r="D44" s="123">
        <f t="shared" si="1"/>
        <v>20237.68594448</v>
      </c>
      <c r="E44" s="121"/>
      <c r="F44" s="498"/>
      <c r="G44" s="498"/>
      <c r="H44" s="498"/>
      <c r="I44" s="498"/>
      <c r="J44" s="498"/>
      <c r="K44" s="498"/>
      <c r="L44" s="498"/>
    </row>
    <row r="45" spans="1:12" s="492" customFormat="1" ht="16.5" customHeight="1">
      <c r="A45" s="121"/>
      <c r="B45" s="121" t="s">
        <v>288</v>
      </c>
      <c r="C45" s="122">
        <v>4976.75113</v>
      </c>
      <c r="D45" s="123">
        <f t="shared" si="1"/>
        <v>16293.883199619999</v>
      </c>
      <c r="E45" s="121"/>
      <c r="F45" s="498"/>
      <c r="G45" s="498"/>
      <c r="H45" s="498"/>
      <c r="I45" s="498"/>
      <c r="J45" s="498"/>
      <c r="K45" s="498"/>
      <c r="L45" s="498"/>
    </row>
    <row r="46" spans="1:12" s="492" customFormat="1" ht="16.5" customHeight="1">
      <c r="A46" s="121"/>
      <c r="B46" s="121" t="s">
        <v>263</v>
      </c>
      <c r="C46" s="122">
        <v>4783.494500000001</v>
      </c>
      <c r="D46" s="123">
        <f t="shared" si="1"/>
        <v>15661.160993000003</v>
      </c>
      <c r="E46" s="121"/>
      <c r="F46" s="498"/>
      <c r="G46" s="498"/>
      <c r="H46" s="498"/>
      <c r="I46" s="498"/>
      <c r="J46" s="498"/>
      <c r="K46" s="498"/>
      <c r="L46" s="498"/>
    </row>
    <row r="47" spans="1:12" s="492" customFormat="1" ht="16.5" customHeight="1">
      <c r="A47" s="121"/>
      <c r="B47" s="121" t="s">
        <v>282</v>
      </c>
      <c r="C47" s="122">
        <v>4405.49879</v>
      </c>
      <c r="D47" s="123">
        <f t="shared" si="1"/>
        <v>14423.603038459998</v>
      </c>
      <c r="E47" s="121"/>
      <c r="F47" s="498"/>
      <c r="G47" s="498"/>
      <c r="H47" s="498"/>
      <c r="I47" s="498"/>
      <c r="J47" s="498"/>
      <c r="K47" s="498"/>
      <c r="L47" s="498"/>
    </row>
    <row r="48" spans="1:12" s="492" customFormat="1" ht="16.5" customHeight="1">
      <c r="A48" s="121"/>
      <c r="B48" s="121" t="s">
        <v>166</v>
      </c>
      <c r="C48" s="122">
        <v>3866.43336</v>
      </c>
      <c r="D48" s="123">
        <f t="shared" si="1"/>
        <v>12658.702820640001</v>
      </c>
      <c r="E48" s="121"/>
      <c r="F48" s="498"/>
      <c r="G48" s="498"/>
      <c r="H48" s="498"/>
      <c r="I48" s="498"/>
      <c r="J48" s="498"/>
      <c r="K48" s="498"/>
      <c r="L48" s="498"/>
    </row>
    <row r="49" spans="1:12" s="492" customFormat="1" ht="16.5" customHeight="1">
      <c r="A49" s="121"/>
      <c r="B49" s="121" t="s">
        <v>160</v>
      </c>
      <c r="C49" s="122">
        <v>3742.89397</v>
      </c>
      <c r="D49" s="123">
        <f t="shared" si="1"/>
        <v>12254.23485778</v>
      </c>
      <c r="E49" s="121"/>
      <c r="F49" s="498"/>
      <c r="G49" s="498"/>
      <c r="H49" s="498"/>
      <c r="I49" s="498"/>
      <c r="J49" s="498"/>
      <c r="K49" s="498"/>
      <c r="L49" s="498"/>
    </row>
    <row r="50" spans="1:12" s="492" customFormat="1" ht="16.5" customHeight="1">
      <c r="A50" s="121"/>
      <c r="B50" s="121" t="s">
        <v>264</v>
      </c>
      <c r="C50" s="122">
        <v>3316.76365</v>
      </c>
      <c r="D50" s="123">
        <f t="shared" si="1"/>
        <v>10859.0841901</v>
      </c>
      <c r="E50" s="121"/>
      <c r="F50" s="498"/>
      <c r="G50" s="498"/>
      <c r="H50" s="498"/>
      <c r="I50" s="498"/>
      <c r="J50" s="498"/>
      <c r="K50" s="498"/>
      <c r="L50" s="498"/>
    </row>
    <row r="51" spans="1:12" s="492" customFormat="1" ht="16.5" customHeight="1">
      <c r="A51" s="121"/>
      <c r="B51" s="121" t="s">
        <v>302</v>
      </c>
      <c r="C51" s="122">
        <v>3259.45969</v>
      </c>
      <c r="D51" s="123">
        <f t="shared" si="1"/>
        <v>10671.47102506</v>
      </c>
      <c r="E51" s="121"/>
      <c r="F51" s="498"/>
      <c r="G51" s="498"/>
      <c r="H51" s="498"/>
      <c r="I51" s="498"/>
      <c r="J51" s="498"/>
      <c r="K51" s="498"/>
      <c r="L51" s="498"/>
    </row>
    <row r="52" spans="1:12" s="492" customFormat="1" ht="16.5" customHeight="1">
      <c r="A52" s="121"/>
      <c r="B52" s="121" t="s">
        <v>287</v>
      </c>
      <c r="C52" s="122">
        <v>3081.94623</v>
      </c>
      <c r="D52" s="123">
        <f t="shared" si="1"/>
        <v>10090.29195702</v>
      </c>
      <c r="E52" s="121"/>
      <c r="F52" s="498"/>
      <c r="G52" s="498"/>
      <c r="H52" s="498"/>
      <c r="I52" s="498"/>
      <c r="J52" s="498"/>
      <c r="K52" s="498"/>
      <c r="L52" s="498"/>
    </row>
    <row r="53" spans="1:12" s="492" customFormat="1" ht="16.5" customHeight="1">
      <c r="A53" s="121"/>
      <c r="B53" s="121" t="s">
        <v>156</v>
      </c>
      <c r="C53" s="122">
        <v>2660.1532100000004</v>
      </c>
      <c r="D53" s="123">
        <f t="shared" si="1"/>
        <v>8709.34160954</v>
      </c>
      <c r="E53" s="121"/>
      <c r="F53" s="498"/>
      <c r="G53" s="498"/>
      <c r="H53" s="498"/>
      <c r="I53" s="498"/>
      <c r="J53" s="498"/>
      <c r="K53" s="498"/>
      <c r="L53" s="498"/>
    </row>
    <row r="54" spans="1:12" s="492" customFormat="1" ht="16.5" customHeight="1">
      <c r="A54" s="121"/>
      <c r="B54" s="121" t="s">
        <v>316</v>
      </c>
      <c r="C54" s="122">
        <v>2568.1432999999997</v>
      </c>
      <c r="D54" s="123">
        <f t="shared" si="1"/>
        <v>8408.1011642</v>
      </c>
      <c r="E54" s="121"/>
      <c r="F54" s="498"/>
      <c r="G54" s="498"/>
      <c r="H54" s="498"/>
      <c r="I54" s="498"/>
      <c r="J54" s="498"/>
      <c r="K54" s="498"/>
      <c r="L54" s="498"/>
    </row>
    <row r="55" spans="1:12" s="492" customFormat="1" ht="16.5" customHeight="1">
      <c r="A55" s="121"/>
      <c r="B55" s="121" t="s">
        <v>248</v>
      </c>
      <c r="C55" s="122">
        <v>2508.99709</v>
      </c>
      <c r="D55" s="123">
        <f t="shared" si="1"/>
        <v>8214.45647266</v>
      </c>
      <c r="E55" s="121"/>
      <c r="F55" s="498"/>
      <c r="G55" s="498"/>
      <c r="H55" s="498"/>
      <c r="I55" s="498"/>
      <c r="J55" s="498"/>
      <c r="K55" s="498"/>
      <c r="L55" s="498"/>
    </row>
    <row r="56" spans="1:12" s="492" customFormat="1" ht="16.5" customHeight="1">
      <c r="A56" s="121"/>
      <c r="B56" s="121" t="s">
        <v>186</v>
      </c>
      <c r="C56" s="122">
        <v>2418.44464</v>
      </c>
      <c r="D56" s="123">
        <f t="shared" si="1"/>
        <v>7917.98775136</v>
      </c>
      <c r="E56" s="121"/>
      <c r="F56" s="498"/>
      <c r="G56" s="498"/>
      <c r="H56" s="498"/>
      <c r="I56" s="498"/>
      <c r="J56" s="498"/>
      <c r="K56" s="498"/>
      <c r="L56" s="498"/>
    </row>
    <row r="57" spans="1:12" s="492" customFormat="1" ht="16.5" customHeight="1">
      <c r="A57" s="121"/>
      <c r="B57" s="121" t="s">
        <v>339</v>
      </c>
      <c r="C57" s="122">
        <v>2297.19389</v>
      </c>
      <c r="D57" s="123">
        <f t="shared" si="1"/>
        <v>7521.01279586</v>
      </c>
      <c r="E57" s="121"/>
      <c r="F57" s="498"/>
      <c r="G57" s="498"/>
      <c r="H57" s="498"/>
      <c r="I57" s="498"/>
      <c r="J57" s="498"/>
      <c r="K57" s="498"/>
      <c r="L57" s="498"/>
    </row>
    <row r="58" spans="1:12" s="492" customFormat="1" ht="16.5" customHeight="1">
      <c r="A58" s="121"/>
      <c r="B58" s="121" t="s">
        <v>286</v>
      </c>
      <c r="C58" s="122">
        <v>2264.7587000000003</v>
      </c>
      <c r="D58" s="123">
        <f t="shared" si="1"/>
        <v>7414.819983800001</v>
      </c>
      <c r="E58" s="121"/>
      <c r="F58" s="498"/>
      <c r="G58" s="498"/>
      <c r="H58" s="498"/>
      <c r="I58" s="498"/>
      <c r="J58" s="498"/>
      <c r="K58" s="498"/>
      <c r="L58" s="498"/>
    </row>
    <row r="59" spans="1:12" s="492" customFormat="1" ht="16.5" customHeight="1">
      <c r="A59" s="121"/>
      <c r="B59" s="121" t="s">
        <v>303</v>
      </c>
      <c r="C59" s="122">
        <v>2183.23836</v>
      </c>
      <c r="D59" s="123">
        <f t="shared" si="1"/>
        <v>7147.922390639999</v>
      </c>
      <c r="E59" s="121"/>
      <c r="F59" s="498"/>
      <c r="G59" s="498"/>
      <c r="H59" s="498"/>
      <c r="I59" s="498"/>
      <c r="J59" s="498"/>
      <c r="K59" s="498"/>
      <c r="L59" s="498"/>
    </row>
    <row r="60" spans="1:12" s="492" customFormat="1" ht="16.5" customHeight="1">
      <c r="A60" s="121"/>
      <c r="B60" s="121" t="s">
        <v>249</v>
      </c>
      <c r="C60" s="122">
        <v>2182.38223</v>
      </c>
      <c r="D60" s="123">
        <f t="shared" si="1"/>
        <v>7145.119421020001</v>
      </c>
      <c r="E60" s="121"/>
      <c r="F60" s="498"/>
      <c r="G60" s="498"/>
      <c r="H60" s="498"/>
      <c r="I60" s="498"/>
      <c r="J60" s="498"/>
      <c r="K60" s="498"/>
      <c r="L60" s="498"/>
    </row>
    <row r="61" spans="1:12" s="492" customFormat="1" ht="16.5" customHeight="1">
      <c r="A61" s="121"/>
      <c r="B61" s="121" t="s">
        <v>295</v>
      </c>
      <c r="C61" s="122">
        <v>2112.55072</v>
      </c>
      <c r="D61" s="123">
        <f t="shared" si="1"/>
        <v>6916.491057280001</v>
      </c>
      <c r="E61" s="121"/>
      <c r="F61" s="498"/>
      <c r="G61" s="498"/>
      <c r="H61" s="498"/>
      <c r="I61" s="498"/>
      <c r="J61" s="498"/>
      <c r="K61" s="498"/>
      <c r="L61" s="498"/>
    </row>
    <row r="62" spans="1:12" s="492" customFormat="1" ht="16.5" customHeight="1">
      <c r="A62" s="121"/>
      <c r="B62" s="121" t="s">
        <v>153</v>
      </c>
      <c r="C62" s="122">
        <v>1967.04034</v>
      </c>
      <c r="D62" s="123">
        <f t="shared" si="1"/>
        <v>6440.09007316</v>
      </c>
      <c r="E62" s="121"/>
      <c r="F62" s="498"/>
      <c r="G62" s="498"/>
      <c r="H62" s="498"/>
      <c r="I62" s="498"/>
      <c r="J62" s="498"/>
      <c r="K62" s="498"/>
      <c r="L62" s="498"/>
    </row>
    <row r="63" spans="1:12" s="492" customFormat="1" ht="16.5" customHeight="1">
      <c r="A63" s="121"/>
      <c r="B63" s="121" t="s">
        <v>152</v>
      </c>
      <c r="C63" s="122">
        <v>1965.30921</v>
      </c>
      <c r="D63" s="123">
        <f t="shared" si="1"/>
        <v>6434.42235354</v>
      </c>
      <c r="E63" s="121"/>
      <c r="F63" s="498"/>
      <c r="G63" s="498"/>
      <c r="H63" s="498"/>
      <c r="I63" s="498"/>
      <c r="J63" s="498"/>
      <c r="K63" s="498"/>
      <c r="L63" s="498"/>
    </row>
    <row r="64" spans="1:12" s="492" customFormat="1" ht="16.5" customHeight="1">
      <c r="A64" s="121"/>
      <c r="B64" s="121" t="s">
        <v>154</v>
      </c>
      <c r="C64" s="122">
        <v>1812.8300800000002</v>
      </c>
      <c r="D64" s="123">
        <f t="shared" si="1"/>
        <v>5935.205681920001</v>
      </c>
      <c r="E64" s="121"/>
      <c r="F64" s="498"/>
      <c r="G64" s="498"/>
      <c r="H64" s="498"/>
      <c r="I64" s="498"/>
      <c r="J64" s="498"/>
      <c r="K64" s="498"/>
      <c r="L64" s="498"/>
    </row>
    <row r="65" spans="1:12" s="492" customFormat="1" ht="16.5" customHeight="1">
      <c r="A65" s="121"/>
      <c r="B65" s="121" t="s">
        <v>158</v>
      </c>
      <c r="C65" s="122">
        <v>1803.0784199999998</v>
      </c>
      <c r="D65" s="123">
        <f t="shared" si="1"/>
        <v>5903.278747079999</v>
      </c>
      <c r="E65" s="121"/>
      <c r="F65" s="498"/>
      <c r="G65" s="498"/>
      <c r="H65" s="498"/>
      <c r="I65" s="498"/>
      <c r="J65" s="498"/>
      <c r="K65" s="498"/>
      <c r="L65" s="498"/>
    </row>
    <row r="66" spans="1:12" s="492" customFormat="1" ht="16.5" customHeight="1">
      <c r="A66" s="121"/>
      <c r="B66" s="121" t="s">
        <v>266</v>
      </c>
      <c r="C66" s="122">
        <v>1700.40921</v>
      </c>
      <c r="D66" s="123">
        <f aca="true" t="shared" si="2" ref="D66:D97">+C66*$H$8</f>
        <v>5567.13975354</v>
      </c>
      <c r="E66" s="121"/>
      <c r="F66" s="498"/>
      <c r="G66" s="498"/>
      <c r="H66" s="498"/>
      <c r="I66" s="498"/>
      <c r="J66" s="498"/>
      <c r="K66" s="498"/>
      <c r="L66" s="498"/>
    </row>
    <row r="67" spans="1:12" s="492" customFormat="1" ht="16.5" customHeight="1">
      <c r="A67" s="121"/>
      <c r="B67" s="121" t="s">
        <v>244</v>
      </c>
      <c r="C67" s="122">
        <v>1661.12307</v>
      </c>
      <c r="D67" s="123">
        <f t="shared" si="2"/>
        <v>5438.51693118</v>
      </c>
      <c r="E67" s="121"/>
      <c r="F67" s="498"/>
      <c r="G67" s="498"/>
      <c r="H67" s="498"/>
      <c r="I67" s="498"/>
      <c r="J67" s="498"/>
      <c r="K67" s="498"/>
      <c r="L67" s="498"/>
    </row>
    <row r="68" spans="1:12" s="492" customFormat="1" ht="16.5" customHeight="1">
      <c r="A68" s="121"/>
      <c r="B68" s="121" t="s">
        <v>155</v>
      </c>
      <c r="C68" s="122">
        <v>1618.43073</v>
      </c>
      <c r="D68" s="123">
        <f t="shared" si="2"/>
        <v>5298.74221002</v>
      </c>
      <c r="E68" s="121"/>
      <c r="F68" s="498"/>
      <c r="G68" s="498"/>
      <c r="H68" s="498"/>
      <c r="I68" s="498"/>
      <c r="J68" s="498"/>
      <c r="K68" s="498"/>
      <c r="L68" s="498"/>
    </row>
    <row r="69" spans="1:12" s="492" customFormat="1" ht="16.5" customHeight="1">
      <c r="A69" s="121"/>
      <c r="B69" s="121" t="s">
        <v>317</v>
      </c>
      <c r="C69" s="122">
        <v>1536.83431</v>
      </c>
      <c r="D69" s="123">
        <f t="shared" si="2"/>
        <v>5031.59553094</v>
      </c>
      <c r="E69" s="121"/>
      <c r="F69" s="498"/>
      <c r="G69" s="498"/>
      <c r="H69" s="498"/>
      <c r="I69" s="498"/>
      <c r="J69" s="498"/>
      <c r="K69" s="498"/>
      <c r="L69" s="498"/>
    </row>
    <row r="70" spans="1:12" s="492" customFormat="1" ht="16.5" customHeight="1">
      <c r="A70" s="121"/>
      <c r="B70" s="121" t="s">
        <v>292</v>
      </c>
      <c r="C70" s="122">
        <v>1506.5019</v>
      </c>
      <c r="D70" s="123">
        <f t="shared" si="2"/>
        <v>4932.2872206</v>
      </c>
      <c r="E70" s="121"/>
      <c r="F70" s="498"/>
      <c r="G70" s="498"/>
      <c r="H70" s="498"/>
      <c r="I70" s="498"/>
      <c r="J70" s="498"/>
      <c r="K70" s="498"/>
      <c r="L70" s="498"/>
    </row>
    <row r="71" spans="1:12" s="492" customFormat="1" ht="16.5" customHeight="1">
      <c r="A71" s="121"/>
      <c r="B71" s="121" t="s">
        <v>251</v>
      </c>
      <c r="C71" s="122">
        <v>1439.26452</v>
      </c>
      <c r="D71" s="123">
        <f t="shared" si="2"/>
        <v>4712.15203848</v>
      </c>
      <c r="E71" s="121"/>
      <c r="F71" s="498"/>
      <c r="G71" s="498"/>
      <c r="H71" s="498"/>
      <c r="I71" s="498"/>
      <c r="J71" s="498"/>
      <c r="K71" s="498"/>
      <c r="L71" s="498"/>
    </row>
    <row r="72" spans="1:12" s="492" customFormat="1" ht="16.5" customHeight="1">
      <c r="A72" s="121"/>
      <c r="B72" s="121" t="s">
        <v>293</v>
      </c>
      <c r="C72" s="122">
        <v>1395.53881</v>
      </c>
      <c r="D72" s="123">
        <f t="shared" si="2"/>
        <v>4568.99406394</v>
      </c>
      <c r="E72" s="121"/>
      <c r="F72" s="498"/>
      <c r="G72" s="498"/>
      <c r="H72" s="498"/>
      <c r="I72" s="498"/>
      <c r="J72" s="498"/>
      <c r="K72" s="498"/>
      <c r="L72" s="498"/>
    </row>
    <row r="73" spans="1:12" s="492" customFormat="1" ht="16.5" customHeight="1">
      <c r="A73" s="121"/>
      <c r="B73" s="121" t="s">
        <v>243</v>
      </c>
      <c r="C73" s="122">
        <v>1394.44542</v>
      </c>
      <c r="D73" s="123">
        <f t="shared" si="2"/>
        <v>4565.41430508</v>
      </c>
      <c r="E73" s="121"/>
      <c r="F73" s="498"/>
      <c r="G73" s="498"/>
      <c r="H73" s="498"/>
      <c r="I73" s="498"/>
      <c r="J73" s="498"/>
      <c r="K73" s="498"/>
      <c r="L73" s="498"/>
    </row>
    <row r="74" spans="1:12" s="492" customFormat="1" ht="16.5" customHeight="1">
      <c r="A74" s="121"/>
      <c r="B74" s="121" t="s">
        <v>283</v>
      </c>
      <c r="C74" s="122">
        <v>1233.72665</v>
      </c>
      <c r="D74" s="123">
        <f t="shared" si="2"/>
        <v>4039.2210521</v>
      </c>
      <c r="E74" s="121"/>
      <c r="F74" s="498"/>
      <c r="G74" s="498"/>
      <c r="H74" s="498"/>
      <c r="I74" s="498"/>
      <c r="J74" s="498"/>
      <c r="K74" s="498"/>
      <c r="L74" s="498"/>
    </row>
    <row r="75" spans="1:12" s="492" customFormat="1" ht="16.5" customHeight="1">
      <c r="A75" s="121"/>
      <c r="B75" s="121" t="s">
        <v>318</v>
      </c>
      <c r="C75" s="122">
        <v>1178.53997</v>
      </c>
      <c r="D75" s="123">
        <f t="shared" si="2"/>
        <v>3858.53986178</v>
      </c>
      <c r="E75" s="121"/>
      <c r="F75" s="498"/>
      <c r="G75" s="498"/>
      <c r="H75" s="498"/>
      <c r="I75" s="498"/>
      <c r="J75" s="498"/>
      <c r="K75" s="498"/>
      <c r="L75" s="498"/>
    </row>
    <row r="76" spans="1:12" s="492" customFormat="1" ht="16.5" customHeight="1">
      <c r="A76" s="121"/>
      <c r="B76" s="121" t="s">
        <v>304</v>
      </c>
      <c r="C76" s="122">
        <v>1158.81389</v>
      </c>
      <c r="D76" s="123">
        <f t="shared" si="2"/>
        <v>3793.95667586</v>
      </c>
      <c r="E76" s="121"/>
      <c r="F76" s="498"/>
      <c r="G76" s="498"/>
      <c r="H76" s="498"/>
      <c r="I76" s="498"/>
      <c r="J76" s="498"/>
      <c r="K76" s="498"/>
      <c r="L76" s="498"/>
    </row>
    <row r="77" spans="1:12" s="492" customFormat="1" ht="16.5" customHeight="1">
      <c r="A77" s="121"/>
      <c r="B77" s="121" t="s">
        <v>274</v>
      </c>
      <c r="C77" s="122">
        <v>1116.9772</v>
      </c>
      <c r="D77" s="123">
        <f t="shared" si="2"/>
        <v>3656.9833528000004</v>
      </c>
      <c r="E77" s="121"/>
      <c r="F77" s="498"/>
      <c r="G77" s="498"/>
      <c r="H77" s="498"/>
      <c r="I77" s="498"/>
      <c r="J77" s="498"/>
      <c r="K77" s="498"/>
      <c r="L77" s="498"/>
    </row>
    <row r="78" spans="1:12" s="492" customFormat="1" ht="16.5" customHeight="1">
      <c r="A78" s="121"/>
      <c r="B78" s="121" t="s">
        <v>194</v>
      </c>
      <c r="C78" s="122">
        <v>1106.06499</v>
      </c>
      <c r="D78" s="123">
        <f t="shared" si="2"/>
        <v>3621.2567772600005</v>
      </c>
      <c r="E78" s="121"/>
      <c r="F78" s="498"/>
      <c r="G78" s="498"/>
      <c r="H78" s="498"/>
      <c r="I78" s="498"/>
      <c r="J78" s="498"/>
      <c r="K78" s="498"/>
      <c r="L78" s="498"/>
    </row>
    <row r="79" spans="1:12" s="492" customFormat="1" ht="16.5" customHeight="1">
      <c r="A79" s="121"/>
      <c r="B79" s="121" t="s">
        <v>151</v>
      </c>
      <c r="C79" s="122">
        <v>1091.68231</v>
      </c>
      <c r="D79" s="123">
        <f t="shared" si="2"/>
        <v>3574.16788294</v>
      </c>
      <c r="E79" s="121"/>
      <c r="F79" s="498"/>
      <c r="G79" s="498"/>
      <c r="H79" s="498"/>
      <c r="I79" s="498"/>
      <c r="J79" s="498"/>
      <c r="K79" s="498"/>
      <c r="L79" s="498"/>
    </row>
    <row r="80" spans="1:12" s="492" customFormat="1" ht="16.5" customHeight="1">
      <c r="A80" s="121"/>
      <c r="B80" s="121" t="s">
        <v>159</v>
      </c>
      <c r="C80" s="122">
        <v>1016.70021</v>
      </c>
      <c r="D80" s="123">
        <f t="shared" si="2"/>
        <v>3328.67648754</v>
      </c>
      <c r="E80" s="121"/>
      <c r="F80" s="498"/>
      <c r="G80" s="498"/>
      <c r="H80" s="498"/>
      <c r="I80" s="498"/>
      <c r="J80" s="498"/>
      <c r="K80" s="498"/>
      <c r="L80" s="498"/>
    </row>
    <row r="81" spans="1:12" s="492" customFormat="1" ht="16.5" customHeight="1">
      <c r="A81" s="121"/>
      <c r="B81" s="121" t="s">
        <v>262</v>
      </c>
      <c r="C81" s="122">
        <v>1002.79548</v>
      </c>
      <c r="D81" s="123">
        <f t="shared" si="2"/>
        <v>3283.1524015200002</v>
      </c>
      <c r="E81" s="121"/>
      <c r="F81" s="498"/>
      <c r="G81" s="498"/>
      <c r="H81" s="498"/>
      <c r="I81" s="498"/>
      <c r="J81" s="498"/>
      <c r="K81" s="498"/>
      <c r="L81" s="498"/>
    </row>
    <row r="82" spans="1:12" s="492" customFormat="1" ht="16.5" customHeight="1">
      <c r="A82" s="121"/>
      <c r="B82" s="121" t="s">
        <v>247</v>
      </c>
      <c r="C82" s="122">
        <v>948.24095</v>
      </c>
      <c r="D82" s="123">
        <f t="shared" si="2"/>
        <v>3104.5408703</v>
      </c>
      <c r="E82" s="121"/>
      <c r="F82" s="498"/>
      <c r="G82" s="498"/>
      <c r="H82" s="498"/>
      <c r="I82" s="498"/>
      <c r="J82" s="498"/>
      <c r="K82" s="498"/>
      <c r="L82" s="498"/>
    </row>
    <row r="83" spans="1:12" s="492" customFormat="1" ht="16.5" customHeight="1">
      <c r="A83" s="121"/>
      <c r="B83" s="121" t="s">
        <v>275</v>
      </c>
      <c r="C83" s="122">
        <v>867.06675</v>
      </c>
      <c r="D83" s="123">
        <f t="shared" si="2"/>
        <v>2838.7765394999997</v>
      </c>
      <c r="E83" s="121"/>
      <c r="F83" s="498"/>
      <c r="G83" s="498"/>
      <c r="H83" s="498"/>
      <c r="I83" s="498"/>
      <c r="J83" s="498"/>
      <c r="K83" s="498"/>
      <c r="L83" s="498"/>
    </row>
    <row r="84" spans="1:12" s="492" customFormat="1" ht="16.5" customHeight="1">
      <c r="A84" s="121"/>
      <c r="B84" s="121" t="s">
        <v>294</v>
      </c>
      <c r="C84" s="122">
        <v>832.71825</v>
      </c>
      <c r="D84" s="123">
        <f t="shared" si="2"/>
        <v>2726.3195505</v>
      </c>
      <c r="E84" s="121"/>
      <c r="F84" s="498"/>
      <c r="G84" s="498"/>
      <c r="H84" s="498"/>
      <c r="I84" s="498"/>
      <c r="J84" s="498"/>
      <c r="K84" s="498"/>
      <c r="L84" s="498"/>
    </row>
    <row r="85" spans="1:12" s="492" customFormat="1" ht="16.5" customHeight="1">
      <c r="A85" s="121"/>
      <c r="B85" s="121" t="s">
        <v>319</v>
      </c>
      <c r="C85" s="122">
        <v>708.59393</v>
      </c>
      <c r="D85" s="123">
        <f t="shared" si="2"/>
        <v>2319.93652682</v>
      </c>
      <c r="E85" s="121"/>
      <c r="F85" s="498"/>
      <c r="G85" s="498"/>
      <c r="H85" s="498"/>
      <c r="I85" s="498"/>
      <c r="J85" s="498"/>
      <c r="K85" s="498"/>
      <c r="L85" s="498"/>
    </row>
    <row r="86" spans="1:12" s="492" customFormat="1" ht="16.5" customHeight="1">
      <c r="A86" s="121"/>
      <c r="B86" s="121" t="s">
        <v>305</v>
      </c>
      <c r="C86" s="122">
        <v>665.95335</v>
      </c>
      <c r="D86" s="123">
        <f t="shared" si="2"/>
        <v>2180.3312679</v>
      </c>
      <c r="E86" s="121"/>
      <c r="F86" s="498"/>
      <c r="G86" s="498"/>
      <c r="H86" s="498"/>
      <c r="I86" s="498"/>
      <c r="J86" s="498"/>
      <c r="K86" s="498"/>
      <c r="L86" s="498"/>
    </row>
    <row r="87" spans="1:12" s="492" customFormat="1" ht="16.5" customHeight="1">
      <c r="A87" s="121"/>
      <c r="B87" s="121" t="s">
        <v>213</v>
      </c>
      <c r="C87" s="122">
        <v>662.5059900000001</v>
      </c>
      <c r="D87" s="123">
        <f t="shared" si="2"/>
        <v>2169.0446112600002</v>
      </c>
      <c r="E87" s="121"/>
      <c r="F87" s="498"/>
      <c r="G87" s="498"/>
      <c r="H87" s="498"/>
      <c r="I87" s="498"/>
      <c r="J87" s="498"/>
      <c r="K87" s="498"/>
      <c r="L87" s="498"/>
    </row>
    <row r="88" spans="1:12" s="492" customFormat="1" ht="16.5" customHeight="1">
      <c r="A88" s="121"/>
      <c r="B88" s="121" t="s">
        <v>320</v>
      </c>
      <c r="C88" s="122">
        <v>635.94073</v>
      </c>
      <c r="D88" s="123">
        <f t="shared" si="2"/>
        <v>2082.0699500200003</v>
      </c>
      <c r="E88" s="121"/>
      <c r="F88" s="498"/>
      <c r="G88" s="498"/>
      <c r="H88" s="498"/>
      <c r="I88" s="498"/>
      <c r="J88" s="498"/>
      <c r="K88" s="498"/>
      <c r="L88" s="498"/>
    </row>
    <row r="89" spans="1:12" s="492" customFormat="1" ht="16.5" customHeight="1">
      <c r="A89" s="121"/>
      <c r="B89" s="121" t="s">
        <v>276</v>
      </c>
      <c r="C89" s="122">
        <v>607.40922</v>
      </c>
      <c r="D89" s="123">
        <f t="shared" si="2"/>
        <v>1988.65778628</v>
      </c>
      <c r="E89" s="121"/>
      <c r="F89" s="498"/>
      <c r="G89" s="498"/>
      <c r="H89" s="498"/>
      <c r="I89" s="498"/>
      <c r="J89" s="498"/>
      <c r="K89" s="498"/>
      <c r="L89" s="498"/>
    </row>
    <row r="90" spans="1:12" s="492" customFormat="1" ht="16.5" customHeight="1">
      <c r="A90" s="121"/>
      <c r="B90" s="121" t="s">
        <v>157</v>
      </c>
      <c r="C90" s="122">
        <v>600.8687199999999</v>
      </c>
      <c r="D90" s="123">
        <f t="shared" si="2"/>
        <v>1967.2441892799998</v>
      </c>
      <c r="E90" s="121"/>
      <c r="F90" s="498"/>
      <c r="G90" s="498"/>
      <c r="H90" s="498"/>
      <c r="I90" s="498"/>
      <c r="J90" s="498"/>
      <c r="K90" s="498"/>
      <c r="L90" s="498"/>
    </row>
    <row r="91" spans="1:12" s="492" customFormat="1" ht="16.5" customHeight="1">
      <c r="A91" s="121"/>
      <c r="B91" s="121" t="s">
        <v>321</v>
      </c>
      <c r="C91" s="122">
        <v>571.2427299999999</v>
      </c>
      <c r="D91" s="123">
        <f t="shared" si="2"/>
        <v>1870.24869802</v>
      </c>
      <c r="E91" s="121"/>
      <c r="F91" s="498"/>
      <c r="G91" s="498"/>
      <c r="H91" s="498"/>
      <c r="I91" s="498"/>
      <c r="J91" s="498"/>
      <c r="K91" s="498"/>
      <c r="L91" s="498"/>
    </row>
    <row r="92" spans="1:12" s="492" customFormat="1" ht="16.5" customHeight="1">
      <c r="A92" s="121"/>
      <c r="B92" s="121" t="s">
        <v>265</v>
      </c>
      <c r="C92" s="122">
        <v>562.32885</v>
      </c>
      <c r="D92" s="123">
        <f t="shared" si="2"/>
        <v>1841.0646549</v>
      </c>
      <c r="E92" s="121"/>
      <c r="F92" s="498"/>
      <c r="G92" s="498"/>
      <c r="H92" s="498"/>
      <c r="I92" s="498"/>
      <c r="J92" s="498"/>
      <c r="K92" s="498"/>
      <c r="L92" s="498"/>
    </row>
    <row r="93" spans="1:12" s="492" customFormat="1" ht="16.5" customHeight="1">
      <c r="A93" s="121"/>
      <c r="B93" s="121" t="s">
        <v>322</v>
      </c>
      <c r="C93" s="122">
        <v>553.3203699999999</v>
      </c>
      <c r="D93" s="123">
        <f t="shared" si="2"/>
        <v>1811.5708913799997</v>
      </c>
      <c r="E93" s="121"/>
      <c r="F93" s="498"/>
      <c r="G93" s="498"/>
      <c r="H93" s="498"/>
      <c r="I93" s="498"/>
      <c r="J93" s="498"/>
      <c r="K93" s="498"/>
      <c r="L93" s="498"/>
    </row>
    <row r="94" spans="1:12" s="492" customFormat="1" ht="16.5" customHeight="1">
      <c r="A94" s="121"/>
      <c r="B94" s="121" t="s">
        <v>284</v>
      </c>
      <c r="C94" s="122">
        <v>536.92265</v>
      </c>
      <c r="D94" s="123">
        <f t="shared" si="2"/>
        <v>1757.8847561</v>
      </c>
      <c r="E94" s="121"/>
      <c r="F94" s="498"/>
      <c r="G94" s="498"/>
      <c r="H94" s="498"/>
      <c r="I94" s="498"/>
      <c r="J94" s="498"/>
      <c r="K94" s="498"/>
      <c r="L94" s="498"/>
    </row>
    <row r="95" spans="1:12" s="492" customFormat="1" ht="16.5" customHeight="1">
      <c r="A95" s="121"/>
      <c r="B95" s="121" t="s">
        <v>323</v>
      </c>
      <c r="C95" s="122">
        <v>524.7293199999999</v>
      </c>
      <c r="D95" s="123">
        <f t="shared" si="2"/>
        <v>1717.9637936799998</v>
      </c>
      <c r="E95" s="121"/>
      <c r="F95" s="498"/>
      <c r="G95" s="498"/>
      <c r="H95" s="498"/>
      <c r="I95" s="498"/>
      <c r="J95" s="498"/>
      <c r="K95" s="498"/>
      <c r="L95" s="498"/>
    </row>
    <row r="96" spans="1:12" s="492" customFormat="1" ht="16.5" customHeight="1">
      <c r="A96" s="121"/>
      <c r="B96" s="121" t="s">
        <v>324</v>
      </c>
      <c r="C96" s="122">
        <v>500.36744</v>
      </c>
      <c r="D96" s="123">
        <f t="shared" si="2"/>
        <v>1638.20299856</v>
      </c>
      <c r="E96" s="121"/>
      <c r="F96" s="498"/>
      <c r="G96" s="498"/>
      <c r="H96" s="498"/>
      <c r="I96" s="498"/>
      <c r="J96" s="498"/>
      <c r="K96" s="498"/>
      <c r="L96" s="498"/>
    </row>
    <row r="97" spans="1:12" s="492" customFormat="1" ht="16.5" customHeight="1">
      <c r="A97" s="121"/>
      <c r="B97" s="121" t="s">
        <v>325</v>
      </c>
      <c r="C97" s="122">
        <v>475.78738</v>
      </c>
      <c r="D97" s="123">
        <f t="shared" si="2"/>
        <v>1557.72788212</v>
      </c>
      <c r="E97" s="121"/>
      <c r="F97" s="498"/>
      <c r="G97" s="498"/>
      <c r="H97" s="498"/>
      <c r="I97" s="498"/>
      <c r="J97" s="498"/>
      <c r="K97" s="498"/>
      <c r="L97" s="498"/>
    </row>
    <row r="98" spans="1:12" s="492" customFormat="1" ht="16.5" customHeight="1">
      <c r="A98" s="121"/>
      <c r="B98" s="121" t="s">
        <v>231</v>
      </c>
      <c r="C98" s="122">
        <v>440.20539999999994</v>
      </c>
      <c r="D98" s="123">
        <f aca="true" t="shared" si="3" ref="D98:D114">+C98*$H$8</f>
        <v>1441.2324795999998</v>
      </c>
      <c r="E98" s="121"/>
      <c r="F98" s="498"/>
      <c r="G98" s="498"/>
      <c r="H98" s="498"/>
      <c r="I98" s="498"/>
      <c r="J98" s="498"/>
      <c r="K98" s="498"/>
      <c r="L98" s="498"/>
    </row>
    <row r="99" spans="1:12" s="492" customFormat="1" ht="16.5" customHeight="1">
      <c r="A99" s="121"/>
      <c r="B99" s="121" t="s">
        <v>326</v>
      </c>
      <c r="C99" s="122">
        <v>426.38263</v>
      </c>
      <c r="D99" s="123">
        <f t="shared" si="3"/>
        <v>1395.9767306200001</v>
      </c>
      <c r="E99" s="121"/>
      <c r="F99" s="498"/>
      <c r="G99" s="498"/>
      <c r="H99" s="498"/>
      <c r="I99" s="498"/>
      <c r="J99" s="498"/>
      <c r="K99" s="498"/>
      <c r="L99" s="498"/>
    </row>
    <row r="100" spans="1:12" s="492" customFormat="1" ht="16.5" customHeight="1">
      <c r="A100" s="121"/>
      <c r="B100" s="121" t="s">
        <v>313</v>
      </c>
      <c r="C100" s="122">
        <v>421.62822</v>
      </c>
      <c r="D100" s="123">
        <f t="shared" si="3"/>
        <v>1380.41079228</v>
      </c>
      <c r="E100" s="121"/>
      <c r="F100" s="498"/>
      <c r="G100" s="498"/>
      <c r="H100" s="498"/>
      <c r="I100" s="498"/>
      <c r="J100" s="498"/>
      <c r="K100" s="498"/>
      <c r="L100" s="498"/>
    </row>
    <row r="101" spans="1:12" s="492" customFormat="1" ht="16.5" customHeight="1">
      <c r="A101" s="121"/>
      <c r="B101" s="121" t="s">
        <v>211</v>
      </c>
      <c r="C101" s="122">
        <v>420.53472999999997</v>
      </c>
      <c r="D101" s="123">
        <f t="shared" si="3"/>
        <v>1376.83070602</v>
      </c>
      <c r="E101" s="121"/>
      <c r="F101" s="498"/>
      <c r="G101" s="498"/>
      <c r="H101" s="498"/>
      <c r="I101" s="498"/>
      <c r="J101" s="498"/>
      <c r="K101" s="498"/>
      <c r="L101" s="498"/>
    </row>
    <row r="102" spans="1:12" s="492" customFormat="1" ht="16.5" customHeight="1">
      <c r="A102" s="121"/>
      <c r="B102" s="121" t="s">
        <v>327</v>
      </c>
      <c r="C102" s="122">
        <v>386.29315</v>
      </c>
      <c r="D102" s="123">
        <f t="shared" si="3"/>
        <v>1264.7237731</v>
      </c>
      <c r="E102" s="121"/>
      <c r="F102" s="498"/>
      <c r="G102" s="498"/>
      <c r="H102" s="498"/>
      <c r="I102" s="498"/>
      <c r="J102" s="498"/>
      <c r="K102" s="498"/>
      <c r="L102" s="498"/>
    </row>
    <row r="103" spans="1:12" s="492" customFormat="1" ht="16.5" customHeight="1">
      <c r="A103" s="121"/>
      <c r="B103" s="121" t="s">
        <v>273</v>
      </c>
      <c r="C103" s="122">
        <v>385.12553</v>
      </c>
      <c r="D103" s="123">
        <f t="shared" si="3"/>
        <v>1260.9009852200002</v>
      </c>
      <c r="E103" s="121"/>
      <c r="F103" s="498"/>
      <c r="G103" s="498"/>
      <c r="H103" s="498"/>
      <c r="I103" s="498"/>
      <c r="J103" s="498"/>
      <c r="K103" s="498"/>
      <c r="L103" s="498"/>
    </row>
    <row r="104" spans="1:12" s="492" customFormat="1" ht="16.5" customHeight="1">
      <c r="A104" s="121"/>
      <c r="B104" s="121" t="s">
        <v>230</v>
      </c>
      <c r="C104" s="122">
        <v>383.13757</v>
      </c>
      <c r="D104" s="123">
        <f t="shared" si="3"/>
        <v>1254.3924041799999</v>
      </c>
      <c r="E104" s="121"/>
      <c r="F104" s="498"/>
      <c r="G104" s="498"/>
      <c r="H104" s="498"/>
      <c r="I104" s="498"/>
      <c r="J104" s="498"/>
      <c r="K104" s="498"/>
      <c r="L104" s="498"/>
    </row>
    <row r="105" spans="1:12" s="492" customFormat="1" ht="16.5" customHeight="1">
      <c r="A105" s="121"/>
      <c r="B105" s="121" t="s">
        <v>269</v>
      </c>
      <c r="C105" s="122">
        <v>368.98265000000004</v>
      </c>
      <c r="D105" s="123">
        <f t="shared" si="3"/>
        <v>1208.0491961</v>
      </c>
      <c r="E105" s="121"/>
      <c r="F105" s="498"/>
      <c r="G105" s="498"/>
      <c r="H105" s="498"/>
      <c r="I105" s="498"/>
      <c r="J105" s="498"/>
      <c r="K105" s="498"/>
      <c r="L105" s="498"/>
    </row>
    <row r="106" spans="1:12" s="492" customFormat="1" ht="16.5" customHeight="1">
      <c r="A106" s="121"/>
      <c r="B106" s="121" t="s">
        <v>277</v>
      </c>
      <c r="C106" s="122">
        <v>364.92386</v>
      </c>
      <c r="D106" s="123">
        <f t="shared" si="3"/>
        <v>1194.76071764</v>
      </c>
      <c r="E106" s="121"/>
      <c r="F106" s="498"/>
      <c r="G106" s="498"/>
      <c r="H106" s="498"/>
      <c r="I106" s="498"/>
      <c r="J106" s="498"/>
      <c r="K106" s="498"/>
      <c r="L106" s="498"/>
    </row>
    <row r="107" spans="1:12" s="492" customFormat="1" ht="16.5" customHeight="1">
      <c r="A107" s="121"/>
      <c r="B107" s="121" t="s">
        <v>328</v>
      </c>
      <c r="C107" s="122">
        <v>349.62709</v>
      </c>
      <c r="D107" s="123">
        <f t="shared" si="3"/>
        <v>1144.6790926600002</v>
      </c>
      <c r="E107" s="121"/>
      <c r="F107" s="498"/>
      <c r="G107" s="498"/>
      <c r="H107" s="498"/>
      <c r="I107" s="498"/>
      <c r="J107" s="498"/>
      <c r="K107" s="498"/>
      <c r="L107" s="498"/>
    </row>
    <row r="108" spans="1:12" s="492" customFormat="1" ht="16.5" customHeight="1">
      <c r="A108" s="121"/>
      <c r="B108" s="121" t="s">
        <v>228</v>
      </c>
      <c r="C108" s="122">
        <v>341.73051999999996</v>
      </c>
      <c r="D108" s="123">
        <f t="shared" si="3"/>
        <v>1118.82572248</v>
      </c>
      <c r="E108" s="121"/>
      <c r="F108" s="498"/>
      <c r="G108" s="498"/>
      <c r="H108" s="498"/>
      <c r="I108" s="498"/>
      <c r="J108" s="498"/>
      <c r="K108" s="498"/>
      <c r="L108" s="498"/>
    </row>
    <row r="109" spans="1:12" s="492" customFormat="1" ht="16.5" customHeight="1">
      <c r="A109" s="121"/>
      <c r="B109" s="121" t="s">
        <v>329</v>
      </c>
      <c r="C109" s="122">
        <v>314.12989</v>
      </c>
      <c r="D109" s="123">
        <f t="shared" si="3"/>
        <v>1028.46125986</v>
      </c>
      <c r="E109" s="121"/>
      <c r="F109" s="498"/>
      <c r="G109" s="498"/>
      <c r="H109" s="498"/>
      <c r="I109" s="498"/>
      <c r="J109" s="498"/>
      <c r="K109" s="498"/>
      <c r="L109" s="498"/>
    </row>
    <row r="110" spans="1:12" s="492" customFormat="1" ht="16.5" customHeight="1">
      <c r="A110" s="121"/>
      <c r="B110" s="121" t="s">
        <v>330</v>
      </c>
      <c r="C110" s="122">
        <v>314.04384000000005</v>
      </c>
      <c r="D110" s="123">
        <f t="shared" si="3"/>
        <v>1028.1795321600002</v>
      </c>
      <c r="E110" s="121"/>
      <c r="F110" s="498"/>
      <c r="G110" s="498"/>
      <c r="H110" s="498"/>
      <c r="I110" s="498"/>
      <c r="J110" s="498"/>
      <c r="K110" s="498"/>
      <c r="L110" s="498"/>
    </row>
    <row r="111" spans="1:12" s="492" customFormat="1" ht="16.5" customHeight="1">
      <c r="A111" s="121"/>
      <c r="B111" s="121" t="s">
        <v>214</v>
      </c>
      <c r="C111" s="122">
        <v>307.6184</v>
      </c>
      <c r="D111" s="123">
        <f t="shared" si="3"/>
        <v>1007.1426416</v>
      </c>
      <c r="E111" s="121"/>
      <c r="F111" s="498"/>
      <c r="G111" s="498"/>
      <c r="H111" s="498"/>
      <c r="I111" s="498"/>
      <c r="J111" s="498"/>
      <c r="K111" s="498"/>
      <c r="L111" s="498"/>
    </row>
    <row r="112" spans="1:12" s="492" customFormat="1" ht="16.5" customHeight="1">
      <c r="A112" s="121"/>
      <c r="B112" s="121" t="s">
        <v>278</v>
      </c>
      <c r="C112" s="122">
        <v>306.70486</v>
      </c>
      <c r="D112" s="123">
        <f t="shared" si="3"/>
        <v>1004.15171164</v>
      </c>
      <c r="E112" s="121"/>
      <c r="F112" s="498"/>
      <c r="G112" s="498"/>
      <c r="H112" s="498"/>
      <c r="I112" s="498"/>
      <c r="J112" s="498"/>
      <c r="K112" s="498"/>
      <c r="L112" s="498"/>
    </row>
    <row r="113" spans="1:12" s="492" customFormat="1" ht="16.5" customHeight="1">
      <c r="A113" s="121"/>
      <c r="B113" s="121" t="s">
        <v>331</v>
      </c>
      <c r="C113" s="122">
        <v>299.76678000000004</v>
      </c>
      <c r="D113" s="123">
        <f t="shared" si="3"/>
        <v>981.4364377200002</v>
      </c>
      <c r="E113" s="121"/>
      <c r="F113" s="498"/>
      <c r="G113" s="498"/>
      <c r="H113" s="498"/>
      <c r="I113" s="498"/>
      <c r="J113" s="498"/>
      <c r="K113" s="498"/>
      <c r="L113" s="498"/>
    </row>
    <row r="114" spans="1:12" s="489" customFormat="1" ht="16.5" customHeight="1">
      <c r="A114" s="117"/>
      <c r="B114" s="121" t="s">
        <v>142</v>
      </c>
      <c r="C114" s="122">
        <v>7460.030389999998</v>
      </c>
      <c r="D114" s="123">
        <f t="shared" si="3"/>
        <v>24424.139496859993</v>
      </c>
      <c r="E114" s="117"/>
      <c r="F114" s="499"/>
      <c r="G114" s="499"/>
      <c r="H114" s="499"/>
      <c r="I114" s="499"/>
      <c r="J114" s="499"/>
      <c r="K114" s="499"/>
      <c r="L114" s="499"/>
    </row>
    <row r="115" spans="1:12" s="489" customFormat="1" ht="7.5" customHeight="1">
      <c r="A115" s="117"/>
      <c r="B115" s="143"/>
      <c r="C115" s="122"/>
      <c r="D115" s="123"/>
      <c r="E115" s="117"/>
      <c r="F115" s="499"/>
      <c r="G115" s="499"/>
      <c r="H115" s="499"/>
      <c r="I115" s="499"/>
      <c r="J115" s="499"/>
      <c r="K115" s="499"/>
      <c r="L115" s="499"/>
    </row>
    <row r="116" spans="1:12" s="489" customFormat="1" ht="15" customHeight="1">
      <c r="A116" s="117"/>
      <c r="B116" s="616" t="s">
        <v>16</v>
      </c>
      <c r="C116" s="614">
        <f>+C32+C15</f>
        <v>1024852.4076999999</v>
      </c>
      <c r="D116" s="614">
        <f>+D32+D15</f>
        <v>3355366.7828098</v>
      </c>
      <c r="E116" s="117"/>
      <c r="F116" s="499"/>
      <c r="G116" s="499"/>
      <c r="H116" s="499"/>
      <c r="I116" s="499"/>
      <c r="J116" s="499"/>
      <c r="K116" s="499"/>
      <c r="L116" s="499"/>
    </row>
    <row r="117" spans="1:12" s="490" customFormat="1" ht="15" customHeight="1">
      <c r="A117" s="118"/>
      <c r="B117" s="617"/>
      <c r="C117" s="615"/>
      <c r="D117" s="615"/>
      <c r="E117" s="118"/>
      <c r="F117" s="500"/>
      <c r="G117" s="500"/>
      <c r="H117" s="500"/>
      <c r="I117" s="500"/>
      <c r="J117" s="500"/>
      <c r="K117" s="500"/>
      <c r="L117" s="500"/>
    </row>
    <row r="118" spans="1:12" s="489" customFormat="1" ht="7.5" customHeight="1">
      <c r="A118" s="117"/>
      <c r="B118" s="144"/>
      <c r="C118" s="145"/>
      <c r="D118" s="145"/>
      <c r="E118" s="117"/>
      <c r="F118" s="499"/>
      <c r="G118" s="499"/>
      <c r="H118" s="499"/>
      <c r="I118" s="499"/>
      <c r="J118" s="499"/>
      <c r="K118" s="499"/>
      <c r="L118" s="499"/>
    </row>
    <row r="119" spans="1:12" s="491" customFormat="1" ht="15">
      <c r="A119" s="116"/>
      <c r="B119" s="141" t="s">
        <v>199</v>
      </c>
      <c r="C119" s="417"/>
      <c r="D119" s="416"/>
      <c r="E119" s="382"/>
      <c r="F119" s="501"/>
      <c r="G119" s="501"/>
      <c r="H119" s="501"/>
      <c r="I119" s="501"/>
      <c r="J119" s="501"/>
      <c r="K119" s="501"/>
      <c r="L119" s="501"/>
    </row>
    <row r="120" spans="1:12" s="491" customFormat="1" ht="15">
      <c r="A120" s="116"/>
      <c r="B120" s="141" t="s">
        <v>207</v>
      </c>
      <c r="C120" s="411"/>
      <c r="D120" s="412"/>
      <c r="E120" s="382"/>
      <c r="F120" s="501"/>
      <c r="G120" s="501"/>
      <c r="H120" s="501"/>
      <c r="I120" s="501"/>
      <c r="J120" s="501"/>
      <c r="K120" s="501"/>
      <c r="L120" s="501"/>
    </row>
    <row r="121" spans="1:12" s="491" customFormat="1" ht="15" customHeight="1">
      <c r="A121" s="116"/>
      <c r="B121" s="146" t="s">
        <v>205</v>
      </c>
      <c r="C121" s="371"/>
      <c r="D121" s="199"/>
      <c r="E121" s="199"/>
      <c r="F121" s="501"/>
      <c r="G121" s="501"/>
      <c r="H121" s="501"/>
      <c r="I121" s="501"/>
      <c r="J121" s="501"/>
      <c r="K121" s="501"/>
      <c r="L121" s="501"/>
    </row>
    <row r="122" spans="1:12" s="491" customFormat="1" ht="15" customHeight="1">
      <c r="A122" s="116"/>
      <c r="B122" s="622" t="s">
        <v>206</v>
      </c>
      <c r="C122" s="622"/>
      <c r="D122" s="622"/>
      <c r="E122" s="199"/>
      <c r="F122" s="501"/>
      <c r="G122" s="501"/>
      <c r="H122" s="501"/>
      <c r="I122" s="501"/>
      <c r="J122" s="501"/>
      <c r="K122" s="501"/>
      <c r="L122" s="501"/>
    </row>
    <row r="123" spans="1:12" s="491" customFormat="1" ht="15">
      <c r="A123" s="116"/>
      <c r="B123" s="622" t="s">
        <v>340</v>
      </c>
      <c r="C123" s="622"/>
      <c r="D123" s="622"/>
      <c r="E123" s="382"/>
      <c r="F123" s="501"/>
      <c r="G123" s="501"/>
      <c r="H123" s="501"/>
      <c r="I123" s="501"/>
      <c r="J123" s="501"/>
      <c r="K123" s="501"/>
      <c r="L123" s="501"/>
    </row>
    <row r="124" spans="1:12" s="489" customFormat="1" ht="15" customHeight="1">
      <c r="A124" s="117"/>
      <c r="B124" s="142"/>
      <c r="C124" s="480"/>
      <c r="D124" s="502"/>
      <c r="E124" s="117"/>
      <c r="F124" s="499"/>
      <c r="G124" s="499"/>
      <c r="H124" s="499"/>
      <c r="I124" s="499"/>
      <c r="J124" s="499"/>
      <c r="K124" s="499"/>
      <c r="L124" s="499"/>
    </row>
    <row r="125" spans="1:12" s="489" customFormat="1" ht="15" customHeight="1">
      <c r="A125" s="117"/>
      <c r="B125" s="142"/>
      <c r="C125" s="544">
        <f>+C116-Plazo!C14</f>
        <v>0</v>
      </c>
      <c r="D125" s="544">
        <f>+D116-Plazo!D14</f>
        <v>0</v>
      </c>
      <c r="E125" s="543"/>
      <c r="F125" s="499"/>
      <c r="G125" s="499"/>
      <c r="H125" s="499"/>
      <c r="I125" s="499"/>
      <c r="J125" s="499"/>
      <c r="K125" s="499"/>
      <c r="L125" s="499"/>
    </row>
    <row r="126" spans="1:12" s="489" customFormat="1" ht="15" customHeight="1">
      <c r="A126" s="117"/>
      <c r="B126" s="142"/>
      <c r="C126" s="481"/>
      <c r="D126" s="488"/>
      <c r="E126" s="117"/>
      <c r="F126" s="499"/>
      <c r="G126" s="499"/>
      <c r="H126" s="499"/>
      <c r="I126" s="499"/>
      <c r="J126" s="499"/>
      <c r="K126" s="499"/>
      <c r="L126" s="499"/>
    </row>
    <row r="127" spans="1:12" s="489" customFormat="1" ht="15" customHeight="1">
      <c r="A127" s="117"/>
      <c r="B127" s="117"/>
      <c r="C127" s="482"/>
      <c r="D127" s="140"/>
      <c r="E127" s="117"/>
      <c r="F127" s="499"/>
      <c r="G127" s="499"/>
      <c r="H127" s="499"/>
      <c r="I127" s="499"/>
      <c r="J127" s="499"/>
      <c r="K127" s="499"/>
      <c r="L127" s="499"/>
    </row>
    <row r="128" spans="1:12" s="489" customFormat="1" ht="15.75" customHeight="1">
      <c r="A128" s="117"/>
      <c r="B128" s="153" t="s">
        <v>174</v>
      </c>
      <c r="C128" s="164"/>
      <c r="D128" s="164"/>
      <c r="E128" s="120"/>
      <c r="F128" s="499"/>
      <c r="G128" s="499"/>
      <c r="H128" s="499"/>
      <c r="I128" s="499"/>
      <c r="J128" s="499"/>
      <c r="K128" s="499"/>
      <c r="L128" s="499"/>
    </row>
    <row r="129" spans="1:12" s="489" customFormat="1" ht="15.75" customHeight="1">
      <c r="A129" s="117"/>
      <c r="B129" s="185" t="s">
        <v>162</v>
      </c>
      <c r="C129" s="165"/>
      <c r="D129" s="165"/>
      <c r="E129" s="117"/>
      <c r="F129" s="499"/>
      <c r="G129" s="499"/>
      <c r="H129" s="499"/>
      <c r="I129" s="499"/>
      <c r="J129" s="499"/>
      <c r="K129" s="499"/>
      <c r="L129" s="499"/>
    </row>
    <row r="130" spans="1:12" s="489" customFormat="1" ht="15.75" customHeight="1">
      <c r="A130" s="117"/>
      <c r="B130" s="464" t="s">
        <v>90</v>
      </c>
      <c r="C130" s="165"/>
      <c r="D130" s="165"/>
      <c r="E130" s="117"/>
      <c r="F130" s="499"/>
      <c r="G130" s="499"/>
      <c r="H130" s="499"/>
      <c r="I130" s="499"/>
      <c r="J130" s="499"/>
      <c r="K130" s="499"/>
      <c r="L130" s="499"/>
    </row>
    <row r="131" spans="1:12" s="489" customFormat="1" ht="15.75" customHeight="1">
      <c r="A131" s="117"/>
      <c r="B131" s="464" t="s">
        <v>164</v>
      </c>
      <c r="C131" s="165"/>
      <c r="D131" s="165"/>
      <c r="E131" s="117"/>
      <c r="F131" s="499"/>
      <c r="G131" s="499"/>
      <c r="H131" s="499"/>
      <c r="I131" s="499"/>
      <c r="J131" s="499"/>
      <c r="K131" s="499"/>
      <c r="L131" s="499"/>
    </row>
    <row r="132" spans="1:12" s="489" customFormat="1" ht="15" customHeight="1">
      <c r="A132" s="117"/>
      <c r="B132" s="585" t="str">
        <f>+B9</f>
        <v>Al 30 de abril de 2016</v>
      </c>
      <c r="C132" s="585"/>
      <c r="D132" s="164"/>
      <c r="E132" s="117"/>
      <c r="F132" s="499"/>
      <c r="G132" s="499"/>
      <c r="H132" s="499"/>
      <c r="I132" s="499"/>
      <c r="J132" s="499"/>
      <c r="K132" s="499"/>
      <c r="L132" s="499"/>
    </row>
    <row r="133" spans="1:12" s="489" customFormat="1" ht="9" customHeight="1">
      <c r="A133" s="117"/>
      <c r="B133" s="465"/>
      <c r="C133" s="465"/>
      <c r="D133" s="494"/>
      <c r="E133" s="117"/>
      <c r="F133" s="499"/>
      <c r="G133" s="499"/>
      <c r="H133" s="499"/>
      <c r="I133" s="499"/>
      <c r="J133" s="499"/>
      <c r="K133" s="499"/>
      <c r="L133" s="499"/>
    </row>
    <row r="134" spans="1:12" s="489" customFormat="1" ht="12" customHeight="1">
      <c r="A134" s="117"/>
      <c r="B134" s="623" t="s">
        <v>161</v>
      </c>
      <c r="C134" s="626" t="s">
        <v>67</v>
      </c>
      <c r="D134" s="629" t="s">
        <v>310</v>
      </c>
      <c r="E134" s="117"/>
      <c r="F134" s="499"/>
      <c r="G134" s="499"/>
      <c r="H134" s="499"/>
      <c r="I134" s="499"/>
      <c r="J134" s="499"/>
      <c r="K134" s="499"/>
      <c r="L134" s="499"/>
    </row>
    <row r="135" spans="1:12" s="489" customFormat="1" ht="12" customHeight="1">
      <c r="A135" s="117"/>
      <c r="B135" s="624"/>
      <c r="C135" s="627"/>
      <c r="D135" s="630"/>
      <c r="E135" s="117"/>
      <c r="F135" s="499"/>
      <c r="G135" s="499"/>
      <c r="H135" s="499"/>
      <c r="I135" s="499"/>
      <c r="J135" s="499"/>
      <c r="K135" s="499"/>
      <c r="L135" s="499"/>
    </row>
    <row r="136" spans="1:12" s="489" customFormat="1" ht="12" customHeight="1">
      <c r="A136" s="117"/>
      <c r="B136" s="625"/>
      <c r="C136" s="628"/>
      <c r="D136" s="631"/>
      <c r="E136" s="117"/>
      <c r="F136" s="499"/>
      <c r="G136" s="499"/>
      <c r="H136" s="499"/>
      <c r="I136" s="499"/>
      <c r="J136" s="499"/>
      <c r="K136" s="499"/>
      <c r="L136" s="499"/>
    </row>
    <row r="137" spans="1:12" s="489" customFormat="1" ht="7.5" customHeight="1">
      <c r="A137" s="117"/>
      <c r="B137" s="466"/>
      <c r="C137" s="507"/>
      <c r="D137" s="508"/>
      <c r="E137" s="117"/>
      <c r="F137" s="499"/>
      <c r="G137" s="499"/>
      <c r="H137" s="499"/>
      <c r="I137" s="499"/>
      <c r="J137" s="499"/>
      <c r="K137" s="499"/>
      <c r="L137" s="499"/>
    </row>
    <row r="138" spans="1:12" s="489" customFormat="1" ht="7.5" customHeight="1">
      <c r="A138" s="117"/>
      <c r="B138" s="175"/>
      <c r="C138" s="166"/>
      <c r="D138" s="182"/>
      <c r="E138" s="117"/>
      <c r="F138" s="499"/>
      <c r="G138" s="499"/>
      <c r="H138" s="499"/>
      <c r="I138" s="499"/>
      <c r="J138" s="499"/>
      <c r="K138" s="499"/>
      <c r="L138" s="499"/>
    </row>
    <row r="139" spans="1:12" s="489" customFormat="1" ht="16.5" customHeight="1">
      <c r="A139" s="117"/>
      <c r="B139" s="177" t="s">
        <v>242</v>
      </c>
      <c r="C139" s="169">
        <f>SUM(C141:C142)</f>
        <v>5844.62167</v>
      </c>
      <c r="D139" s="178">
        <f>SUM(D141:D142)</f>
        <v>19135.29134758</v>
      </c>
      <c r="E139" s="117"/>
      <c r="F139" s="499"/>
      <c r="G139" s="499"/>
      <c r="H139" s="499"/>
      <c r="I139" s="499"/>
      <c r="J139" s="499"/>
      <c r="K139" s="499"/>
      <c r="L139" s="499"/>
    </row>
    <row r="140" spans="1:12" s="489" customFormat="1" ht="7.5" customHeight="1">
      <c r="A140" s="117"/>
      <c r="B140" s="179"/>
      <c r="C140" s="169"/>
      <c r="D140" s="178"/>
      <c r="E140" s="117"/>
      <c r="F140" s="499"/>
      <c r="G140" s="499"/>
      <c r="H140" s="499"/>
      <c r="I140" s="499"/>
      <c r="J140" s="499"/>
      <c r="K140" s="499"/>
      <c r="L140" s="499"/>
    </row>
    <row r="141" spans="2:4" ht="16.5" customHeight="1">
      <c r="B141" s="121" t="s">
        <v>261</v>
      </c>
      <c r="C141" s="170">
        <v>5325.30379</v>
      </c>
      <c r="D141" s="123">
        <f>+C141*$H$8</f>
        <v>17435.04460846</v>
      </c>
    </row>
    <row r="142" spans="2:4" ht="16.5" customHeight="1">
      <c r="B142" s="121" t="s">
        <v>146</v>
      </c>
      <c r="C142" s="170">
        <v>519.3178800000001</v>
      </c>
      <c r="D142" s="123">
        <f>+C142*$H$8</f>
        <v>1700.2467391200003</v>
      </c>
    </row>
    <row r="143" spans="2:4" ht="16.5" customHeight="1">
      <c r="B143" s="121"/>
      <c r="C143" s="170"/>
      <c r="D143" s="123"/>
    </row>
    <row r="144" spans="2:4" ht="16.5" customHeight="1">
      <c r="B144" s="180" t="s">
        <v>198</v>
      </c>
      <c r="C144" s="169">
        <f>SUM(C146:C164)</f>
        <v>24467.00237</v>
      </c>
      <c r="D144" s="178">
        <f>SUM(D146:D164)</f>
        <v>80104.96575938</v>
      </c>
    </row>
    <row r="145" spans="2:4" ht="6" customHeight="1">
      <c r="B145" s="181"/>
      <c r="C145" s="169"/>
      <c r="D145" s="123"/>
    </row>
    <row r="146" spans="2:4" ht="16.5" customHeight="1">
      <c r="B146" s="121" t="s">
        <v>240</v>
      </c>
      <c r="C146" s="170">
        <v>3455.96443</v>
      </c>
      <c r="D146" s="123">
        <f aca="true" t="shared" si="4" ref="D146:D164">+C146*$H$8</f>
        <v>11314.82754382</v>
      </c>
    </row>
    <row r="147" spans="2:4" ht="16.5" customHeight="1">
      <c r="B147" s="121" t="s">
        <v>151</v>
      </c>
      <c r="C147" s="170">
        <v>1349.9545</v>
      </c>
      <c r="D147" s="123">
        <f t="shared" si="4"/>
        <v>4419.7510330000005</v>
      </c>
    </row>
    <row r="148" spans="2:4" ht="16.5" customHeight="1">
      <c r="B148" s="121" t="s">
        <v>332</v>
      </c>
      <c r="C148" s="170">
        <v>1235.21677</v>
      </c>
      <c r="D148" s="123">
        <f t="shared" si="4"/>
        <v>4044.09970498</v>
      </c>
    </row>
    <row r="149" spans="2:4" ht="16.5" customHeight="1">
      <c r="B149" s="121" t="s">
        <v>270</v>
      </c>
      <c r="C149" s="170">
        <v>1202.5259099999998</v>
      </c>
      <c r="D149" s="123">
        <f t="shared" si="4"/>
        <v>3937.0698293399996</v>
      </c>
    </row>
    <row r="150" spans="2:4" ht="16.5" customHeight="1">
      <c r="B150" s="121" t="s">
        <v>297</v>
      </c>
      <c r="C150" s="170">
        <v>1048.25901</v>
      </c>
      <c r="D150" s="123">
        <f t="shared" si="4"/>
        <v>3431.99999874</v>
      </c>
    </row>
    <row r="151" spans="2:4" ht="16.5" customHeight="1">
      <c r="B151" s="121" t="s">
        <v>271</v>
      </c>
      <c r="C151" s="170">
        <v>959.64884</v>
      </c>
      <c r="D151" s="123">
        <f t="shared" si="4"/>
        <v>3141.89030216</v>
      </c>
    </row>
    <row r="152" spans="2:4" ht="16.5" customHeight="1">
      <c r="B152" s="121" t="s">
        <v>193</v>
      </c>
      <c r="C152" s="170">
        <v>925.2805699999999</v>
      </c>
      <c r="D152" s="123">
        <f t="shared" si="4"/>
        <v>3029.3685861799995</v>
      </c>
    </row>
    <row r="153" spans="2:4" ht="16.5" customHeight="1">
      <c r="B153" s="121" t="s">
        <v>296</v>
      </c>
      <c r="C153" s="170">
        <v>822.40265</v>
      </c>
      <c r="D153" s="123">
        <f t="shared" si="4"/>
        <v>2692.5462761</v>
      </c>
    </row>
    <row r="154" spans="2:4" ht="16.5" customHeight="1">
      <c r="B154" s="121" t="s">
        <v>298</v>
      </c>
      <c r="C154" s="170">
        <v>665.03687</v>
      </c>
      <c r="D154" s="123">
        <f t="shared" si="4"/>
        <v>2177.33071238</v>
      </c>
    </row>
    <row r="155" spans="2:4" ht="16.5" customHeight="1">
      <c r="B155" s="121" t="s">
        <v>333</v>
      </c>
      <c r="C155" s="170">
        <v>469.23514</v>
      </c>
      <c r="D155" s="123">
        <f t="shared" si="4"/>
        <v>1536.27584836</v>
      </c>
    </row>
    <row r="156" spans="2:4" ht="16.5" customHeight="1">
      <c r="B156" s="121" t="s">
        <v>299</v>
      </c>
      <c r="C156" s="170">
        <v>408.19952</v>
      </c>
      <c r="D156" s="123">
        <f t="shared" si="4"/>
        <v>1336.44522848</v>
      </c>
    </row>
    <row r="157" spans="2:4" ht="16.5" customHeight="1">
      <c r="B157" s="121" t="s">
        <v>334</v>
      </c>
      <c r="C157" s="170">
        <v>391.35806</v>
      </c>
      <c r="D157" s="123">
        <f t="shared" si="4"/>
        <v>1281.3062884400001</v>
      </c>
    </row>
    <row r="158" spans="2:4" ht="16.5" customHeight="1">
      <c r="B158" s="121" t="s">
        <v>285</v>
      </c>
      <c r="C158" s="170">
        <v>374.09676</v>
      </c>
      <c r="D158" s="123">
        <f t="shared" si="4"/>
        <v>1224.7927922400002</v>
      </c>
    </row>
    <row r="159" spans="2:4" ht="16.5" customHeight="1">
      <c r="B159" s="121" t="s">
        <v>279</v>
      </c>
      <c r="C159" s="170">
        <v>344.87307</v>
      </c>
      <c r="D159" s="123">
        <f t="shared" si="4"/>
        <v>1129.1144311799999</v>
      </c>
    </row>
    <row r="160" spans="2:4" ht="16.5" customHeight="1">
      <c r="B160" s="121" t="s">
        <v>335</v>
      </c>
      <c r="C160" s="170">
        <v>319.99769</v>
      </c>
      <c r="D160" s="123">
        <f t="shared" si="4"/>
        <v>1047.67243706</v>
      </c>
    </row>
    <row r="161" spans="2:4" ht="16.5" customHeight="1">
      <c r="B161" s="121" t="s">
        <v>301</v>
      </c>
      <c r="C161" s="170">
        <v>319.43278</v>
      </c>
      <c r="D161" s="123">
        <f t="shared" si="4"/>
        <v>1045.8229217199998</v>
      </c>
    </row>
    <row r="162" spans="2:4" ht="16.5" customHeight="1">
      <c r="B162" s="121" t="s">
        <v>300</v>
      </c>
      <c r="C162" s="170">
        <v>317.20259</v>
      </c>
      <c r="D162" s="123">
        <f t="shared" si="4"/>
        <v>1038.52127966</v>
      </c>
    </row>
    <row r="163" spans="2:4" ht="16.5" customHeight="1">
      <c r="B163" s="121" t="s">
        <v>280</v>
      </c>
      <c r="C163" s="170">
        <v>313.06589</v>
      </c>
      <c r="D163" s="123">
        <f t="shared" si="4"/>
        <v>1024.9777238600002</v>
      </c>
    </row>
    <row r="164" spans="2:4" ht="16.5" customHeight="1">
      <c r="B164" s="121" t="s">
        <v>142</v>
      </c>
      <c r="C164" s="170">
        <v>9545.25132</v>
      </c>
      <c r="D164" s="123">
        <f t="shared" si="4"/>
        <v>31251.15282168</v>
      </c>
    </row>
    <row r="165" spans="2:4" ht="9" customHeight="1">
      <c r="B165" s="143"/>
      <c r="C165" s="170"/>
      <c r="D165" s="123"/>
    </row>
    <row r="166" spans="2:4" ht="15" customHeight="1">
      <c r="B166" s="616" t="s">
        <v>16</v>
      </c>
      <c r="C166" s="618">
        <f>+C139+C144</f>
        <v>30311.62404</v>
      </c>
      <c r="D166" s="620">
        <f>+D139+D144</f>
        <v>99240.25710696</v>
      </c>
    </row>
    <row r="167" spans="2:4" s="119" customFormat="1" ht="15" customHeight="1">
      <c r="B167" s="617"/>
      <c r="C167" s="619"/>
      <c r="D167" s="621"/>
    </row>
    <row r="168" spans="2:4" ht="5.25" customHeight="1">
      <c r="B168" s="183"/>
      <c r="C168" s="145"/>
      <c r="D168" s="145"/>
    </row>
    <row r="169" spans="2:12" s="116" customFormat="1" ht="15">
      <c r="B169" s="146" t="s">
        <v>341</v>
      </c>
      <c r="C169" s="158"/>
      <c r="D169" s="158"/>
      <c r="E169" s="102"/>
      <c r="F169" s="102"/>
      <c r="G169" s="102"/>
      <c r="H169" s="102"/>
      <c r="I169" s="102"/>
      <c r="J169" s="102"/>
      <c r="K169" s="102"/>
      <c r="L169" s="102"/>
    </row>
    <row r="170" spans="2:4" ht="7.5" customHeight="1">
      <c r="B170" s="184"/>
      <c r="C170" s="418"/>
      <c r="D170" s="418"/>
    </row>
    <row r="171" spans="2:3" ht="12.75" customHeight="1">
      <c r="B171" s="141" t="s">
        <v>200</v>
      </c>
      <c r="C171" s="120"/>
    </row>
    <row r="172" spans="2:4" ht="12.75" customHeight="1">
      <c r="B172" s="141"/>
      <c r="C172" s="496"/>
      <c r="D172" s="167"/>
    </row>
    <row r="173" spans="3:4" ht="15">
      <c r="C173" s="545">
        <f>+C166-Plazo!C19</f>
        <v>0</v>
      </c>
      <c r="D173" s="545">
        <f>+D166-Plazo!D19</f>
        <v>0</v>
      </c>
    </row>
    <row r="174" spans="3:4" ht="15">
      <c r="C174" s="546"/>
      <c r="D174" s="546"/>
    </row>
    <row r="175" spans="3:4" ht="15">
      <c r="C175" s="483"/>
      <c r="D175" s="167"/>
    </row>
    <row r="176" spans="3:4" ht="15">
      <c r="C176" s="120"/>
      <c r="D176" s="120"/>
    </row>
    <row r="178" ht="15">
      <c r="D178" s="120"/>
    </row>
    <row r="179" ht="15">
      <c r="C179" s="168"/>
    </row>
    <row r="180" ht="15">
      <c r="D180" s="140"/>
    </row>
  </sheetData>
  <sheetProtection/>
  <mergeCells count="19">
    <mergeCell ref="B7:D7"/>
    <mergeCell ref="B9:C9"/>
    <mergeCell ref="B122:D122"/>
    <mergeCell ref="B6:D6"/>
    <mergeCell ref="B8:D8"/>
    <mergeCell ref="B11:B13"/>
    <mergeCell ref="C11:C13"/>
    <mergeCell ref="D11:D13"/>
    <mergeCell ref="D116:D117"/>
    <mergeCell ref="B116:B117"/>
    <mergeCell ref="C116:C117"/>
    <mergeCell ref="B166:B167"/>
    <mergeCell ref="C166:C167"/>
    <mergeCell ref="D166:D167"/>
    <mergeCell ref="B123:D123"/>
    <mergeCell ref="B132:C132"/>
    <mergeCell ref="B134:B136"/>
    <mergeCell ref="C134:C136"/>
    <mergeCell ref="D134:D136"/>
  </mergeCells>
  <printOptions/>
  <pageMargins left="1.62" right="0.1968503937007874" top="0.74" bottom="0.4724409448818898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X98"/>
  <sheetViews>
    <sheetView zoomScale="70" zoomScaleNormal="70" zoomScalePageLayoutView="0" workbookViewId="0" topLeftCell="A1">
      <selection activeCell="A1" sqref="A1"/>
    </sheetView>
  </sheetViews>
  <sheetFormatPr defaultColWidth="10.8515625" defaultRowHeight="15"/>
  <cols>
    <col min="1" max="1" width="2.140625" style="277" customWidth="1"/>
    <col min="2" max="2" width="14.28125" style="277" customWidth="1"/>
    <col min="3" max="3" width="2.7109375" style="277" hidden="1" customWidth="1"/>
    <col min="4" max="4" width="3.28125" style="277" customWidth="1"/>
    <col min="5" max="5" width="13.7109375" style="280" customWidth="1"/>
    <col min="6" max="6" width="15.57421875" style="277" customWidth="1"/>
    <col min="7" max="7" width="15.57421875" style="280" customWidth="1"/>
    <col min="8" max="8" width="14.421875" style="280" customWidth="1"/>
    <col min="9" max="9" width="15.421875" style="284" customWidth="1"/>
    <col min="10" max="10" width="15.57421875" style="280" customWidth="1"/>
    <col min="11" max="11" width="14.421875" style="280" customWidth="1"/>
    <col min="12" max="12" width="14.57421875" style="280" customWidth="1"/>
    <col min="13" max="13" width="16.00390625" style="280" customWidth="1"/>
    <col min="14" max="14" width="10.8515625" style="277" customWidth="1"/>
    <col min="15" max="15" width="15.57421875" style="277" customWidth="1"/>
    <col min="16" max="16" width="11.7109375" style="277" bestFit="1" customWidth="1"/>
    <col min="17" max="17" width="10.7109375" style="277" customWidth="1"/>
    <col min="18" max="23" width="10.8515625" style="277" customWidth="1"/>
    <col min="24" max="24" width="19.28125" style="277" customWidth="1"/>
    <col min="25" max="16384" width="10.8515625" style="277" customWidth="1"/>
  </cols>
  <sheetData>
    <row r="1" ht="15"/>
    <row r="2" ht="15"/>
    <row r="3" ht="15"/>
    <row r="5" spans="2:9" ht="18.75">
      <c r="B5" s="278" t="s">
        <v>163</v>
      </c>
      <c r="C5" s="279"/>
      <c r="D5" s="279"/>
      <c r="I5" s="281"/>
    </row>
    <row r="6" spans="2:13" ht="19.5">
      <c r="B6" s="282" t="s">
        <v>88</v>
      </c>
      <c r="C6" s="283"/>
      <c r="D6" s="283"/>
      <c r="M6" s="285" t="s">
        <v>312</v>
      </c>
    </row>
    <row r="7" spans="2:4" ht="16.5">
      <c r="B7" s="286" t="s">
        <v>104</v>
      </c>
      <c r="C7" s="281"/>
      <c r="D7" s="281"/>
    </row>
    <row r="8" spans="2:4" ht="16.5">
      <c r="B8" s="286" t="s">
        <v>253</v>
      </c>
      <c r="C8" s="281"/>
      <c r="D8" s="281"/>
    </row>
    <row r="9" spans="2:12" ht="16.5">
      <c r="B9" s="286" t="s">
        <v>344</v>
      </c>
      <c r="C9" s="281"/>
      <c r="D9" s="281"/>
      <c r="F9" s="286"/>
      <c r="L9" s="287"/>
    </row>
    <row r="10" spans="2:13" s="288" customFormat="1" ht="16.5">
      <c r="B10" s="289" t="s">
        <v>101</v>
      </c>
      <c r="C10" s="290"/>
      <c r="D10" s="290"/>
      <c r="E10" s="291"/>
      <c r="G10" s="291"/>
      <c r="H10" s="291"/>
      <c r="I10" s="292"/>
      <c r="J10" s="291"/>
      <c r="K10" s="291"/>
      <c r="L10" s="291"/>
      <c r="M10" s="291"/>
    </row>
    <row r="11" ht="12" customHeight="1"/>
    <row r="12" spans="2:13" s="293" customFormat="1" ht="19.5" customHeight="1">
      <c r="B12" s="654" t="s">
        <v>139</v>
      </c>
      <c r="C12" s="655"/>
      <c r="D12" s="344"/>
      <c r="E12" s="647" t="s">
        <v>137</v>
      </c>
      <c r="F12" s="648"/>
      <c r="G12" s="649"/>
      <c r="H12" s="647" t="s">
        <v>138</v>
      </c>
      <c r="I12" s="648"/>
      <c r="J12" s="649"/>
      <c r="K12" s="647" t="s">
        <v>37</v>
      </c>
      <c r="L12" s="648"/>
      <c r="M12" s="649"/>
    </row>
    <row r="13" spans="2:13" ht="19.5" customHeight="1">
      <c r="B13" s="656"/>
      <c r="C13" s="657"/>
      <c r="D13" s="345"/>
      <c r="E13" s="294" t="s">
        <v>102</v>
      </c>
      <c r="F13" s="295" t="s">
        <v>103</v>
      </c>
      <c r="G13" s="296" t="s">
        <v>37</v>
      </c>
      <c r="H13" s="297" t="s">
        <v>102</v>
      </c>
      <c r="I13" s="295" t="s">
        <v>103</v>
      </c>
      <c r="J13" s="296" t="s">
        <v>37</v>
      </c>
      <c r="K13" s="297" t="s">
        <v>102</v>
      </c>
      <c r="L13" s="295" t="s">
        <v>103</v>
      </c>
      <c r="M13" s="296" t="s">
        <v>37</v>
      </c>
    </row>
    <row r="14" spans="2:13" ht="9.75" customHeight="1">
      <c r="B14" s="298"/>
      <c r="C14" s="299"/>
      <c r="D14" s="302"/>
      <c r="E14" s="298"/>
      <c r="F14" s="300"/>
      <c r="G14" s="301"/>
      <c r="H14" s="298"/>
      <c r="I14" s="300"/>
      <c r="J14" s="301"/>
      <c r="K14" s="298"/>
      <c r="L14" s="302"/>
      <c r="M14" s="301"/>
    </row>
    <row r="15" spans="2:24" ht="15" customHeight="1">
      <c r="B15" s="303">
        <v>2016</v>
      </c>
      <c r="C15" s="304"/>
      <c r="D15" s="347" t="s">
        <v>236</v>
      </c>
      <c r="E15" s="313">
        <v>4309.78671</v>
      </c>
      <c r="F15" s="309">
        <v>478.29518</v>
      </c>
      <c r="G15" s="310">
        <f aca="true" t="shared" si="0" ref="G15:G39">+F15+E15</f>
        <v>4788.08189</v>
      </c>
      <c r="H15" s="308">
        <v>112296.77579000007</v>
      </c>
      <c r="I15" s="309">
        <v>12634.510050000017</v>
      </c>
      <c r="J15" s="310">
        <f aca="true" t="shared" si="1" ref="J15:J39">+H15+I15</f>
        <v>124931.28584000008</v>
      </c>
      <c r="K15" s="308">
        <f aca="true" t="shared" si="2" ref="K15:L39">+E15+H15</f>
        <v>116606.56250000007</v>
      </c>
      <c r="L15" s="309">
        <f t="shared" si="2"/>
        <v>13112.805230000016</v>
      </c>
      <c r="M15" s="310">
        <f aca="true" t="shared" si="3" ref="M15:M39">+K15+L15</f>
        <v>129719.36773000009</v>
      </c>
      <c r="P15" s="311"/>
      <c r="X15" s="312"/>
    </row>
    <row r="16" spans="2:24" ht="15" customHeight="1">
      <c r="B16" s="303">
        <v>2017</v>
      </c>
      <c r="C16" s="304"/>
      <c r="D16" s="346"/>
      <c r="E16" s="313">
        <v>5026.60554</v>
      </c>
      <c r="F16" s="309">
        <v>830.80281</v>
      </c>
      <c r="G16" s="310">
        <f t="shared" si="0"/>
        <v>5857.40835</v>
      </c>
      <c r="H16" s="308">
        <v>109822.37464999985</v>
      </c>
      <c r="I16" s="309">
        <v>16133.590859999988</v>
      </c>
      <c r="J16" s="310">
        <f t="shared" si="1"/>
        <v>125955.96550999983</v>
      </c>
      <c r="K16" s="308">
        <f t="shared" si="2"/>
        <v>114848.98018999986</v>
      </c>
      <c r="L16" s="309">
        <f t="shared" si="2"/>
        <v>16964.393669999987</v>
      </c>
      <c r="M16" s="310">
        <f t="shared" si="3"/>
        <v>131813.37385999985</v>
      </c>
      <c r="P16" s="311"/>
      <c r="X16" s="312"/>
    </row>
    <row r="17" spans="2:24" ht="15" customHeight="1">
      <c r="B17" s="303">
        <v>2018</v>
      </c>
      <c r="C17" s="304"/>
      <c r="D17" s="346"/>
      <c r="E17" s="313">
        <v>4614.55523</v>
      </c>
      <c r="F17" s="309">
        <v>897.98224</v>
      </c>
      <c r="G17" s="310">
        <f t="shared" si="0"/>
        <v>5512.53747</v>
      </c>
      <c r="H17" s="308">
        <v>94353.45765000003</v>
      </c>
      <c r="I17" s="309">
        <v>12915.680080000004</v>
      </c>
      <c r="J17" s="310">
        <f t="shared" si="1"/>
        <v>107269.13773000003</v>
      </c>
      <c r="K17" s="308">
        <f t="shared" si="2"/>
        <v>98968.01288000002</v>
      </c>
      <c r="L17" s="309">
        <f t="shared" si="2"/>
        <v>13813.662320000003</v>
      </c>
      <c r="M17" s="310">
        <f t="shared" si="3"/>
        <v>112781.67520000003</v>
      </c>
      <c r="P17" s="311"/>
      <c r="X17" s="312"/>
    </row>
    <row r="18" spans="2:24" ht="15" customHeight="1">
      <c r="B18" s="303">
        <v>2019</v>
      </c>
      <c r="C18" s="304"/>
      <c r="D18" s="346"/>
      <c r="E18" s="313">
        <v>4208.6684700000005</v>
      </c>
      <c r="F18" s="309">
        <v>877.8929500000002</v>
      </c>
      <c r="G18" s="310">
        <f t="shared" si="0"/>
        <v>5086.561420000001</v>
      </c>
      <c r="H18" s="308">
        <v>59602.69198999992</v>
      </c>
      <c r="I18" s="309">
        <v>10860.027939999998</v>
      </c>
      <c r="J18" s="310">
        <f t="shared" si="1"/>
        <v>70462.71992999992</v>
      </c>
      <c r="K18" s="308">
        <f t="shared" si="2"/>
        <v>63811.36045999992</v>
      </c>
      <c r="L18" s="309">
        <f t="shared" si="2"/>
        <v>11737.920889999998</v>
      </c>
      <c r="M18" s="310">
        <f t="shared" si="3"/>
        <v>75549.28134999992</v>
      </c>
      <c r="P18" s="311"/>
      <c r="X18" s="312"/>
    </row>
    <row r="19" spans="2:24" ht="15" customHeight="1">
      <c r="B19" s="303">
        <v>2020</v>
      </c>
      <c r="C19" s="304"/>
      <c r="D19" s="346"/>
      <c r="E19" s="313">
        <v>3793.49963</v>
      </c>
      <c r="F19" s="309">
        <v>769.81317</v>
      </c>
      <c r="G19" s="310">
        <f t="shared" si="0"/>
        <v>4563.3128</v>
      </c>
      <c r="H19" s="308">
        <v>57396.50663999992</v>
      </c>
      <c r="I19" s="309">
        <v>9795.173820000007</v>
      </c>
      <c r="J19" s="310">
        <f t="shared" si="1"/>
        <v>67191.68045999993</v>
      </c>
      <c r="K19" s="308">
        <f t="shared" si="2"/>
        <v>61190.00626999992</v>
      </c>
      <c r="L19" s="309">
        <f t="shared" si="2"/>
        <v>10564.986990000007</v>
      </c>
      <c r="M19" s="310">
        <f t="shared" si="3"/>
        <v>71754.99325999993</v>
      </c>
      <c r="P19" s="311"/>
      <c r="X19" s="312"/>
    </row>
    <row r="20" spans="2:24" ht="15" customHeight="1">
      <c r="B20" s="303">
        <v>2021</v>
      </c>
      <c r="C20" s="304"/>
      <c r="D20" s="346"/>
      <c r="E20" s="313">
        <v>3383.11283</v>
      </c>
      <c r="F20" s="309">
        <v>655.4307100000001</v>
      </c>
      <c r="G20" s="310">
        <f t="shared" si="0"/>
        <v>4038.54354</v>
      </c>
      <c r="H20" s="308">
        <v>55892.04261999994</v>
      </c>
      <c r="I20" s="309">
        <v>8599.618800000006</v>
      </c>
      <c r="J20" s="310">
        <f t="shared" si="1"/>
        <v>64491.661419999946</v>
      </c>
      <c r="K20" s="308">
        <f t="shared" si="2"/>
        <v>59275.15544999994</v>
      </c>
      <c r="L20" s="309">
        <f t="shared" si="2"/>
        <v>9255.049510000006</v>
      </c>
      <c r="M20" s="310">
        <f t="shared" si="3"/>
        <v>68530.20495999994</v>
      </c>
      <c r="P20" s="311"/>
      <c r="X20" s="312"/>
    </row>
    <row r="21" spans="2:24" ht="15" customHeight="1">
      <c r="B21" s="303">
        <v>2022</v>
      </c>
      <c r="C21" s="304"/>
      <c r="D21" s="346"/>
      <c r="E21" s="313">
        <v>2976.25322</v>
      </c>
      <c r="F21" s="309">
        <v>554.44325</v>
      </c>
      <c r="G21" s="310">
        <f t="shared" si="0"/>
        <v>3530.69647</v>
      </c>
      <c r="H21" s="308">
        <v>52830.033179999984</v>
      </c>
      <c r="I21" s="309">
        <v>7418.739730000004</v>
      </c>
      <c r="J21" s="310">
        <f t="shared" si="1"/>
        <v>60248.772909999985</v>
      </c>
      <c r="K21" s="308">
        <f t="shared" si="2"/>
        <v>55806.28639999998</v>
      </c>
      <c r="L21" s="309">
        <f t="shared" si="2"/>
        <v>7973.182980000004</v>
      </c>
      <c r="M21" s="310">
        <f t="shared" si="3"/>
        <v>63779.46937999999</v>
      </c>
      <c r="P21" s="311"/>
      <c r="X21" s="312"/>
    </row>
    <row r="22" spans="2:24" ht="15" customHeight="1">
      <c r="B22" s="303">
        <v>2023</v>
      </c>
      <c r="C22" s="304"/>
      <c r="D22" s="346"/>
      <c r="E22" s="313">
        <v>2560.65391</v>
      </c>
      <c r="F22" s="309">
        <v>464.23769999999996</v>
      </c>
      <c r="G22" s="310">
        <f t="shared" si="0"/>
        <v>3024.89161</v>
      </c>
      <c r="H22" s="308">
        <v>56190.07174999992</v>
      </c>
      <c r="I22" s="309">
        <v>6215.43814</v>
      </c>
      <c r="J22" s="310">
        <f t="shared" si="1"/>
        <v>62405.50988999992</v>
      </c>
      <c r="K22" s="308">
        <f t="shared" si="2"/>
        <v>58750.725659999924</v>
      </c>
      <c r="L22" s="309">
        <f t="shared" si="2"/>
        <v>6679.67584</v>
      </c>
      <c r="M22" s="310">
        <f t="shared" si="3"/>
        <v>65430.40149999992</v>
      </c>
      <c r="P22" s="311"/>
      <c r="X22" s="312"/>
    </row>
    <row r="23" spans="2:24" ht="15" customHeight="1">
      <c r="B23" s="303">
        <v>2024</v>
      </c>
      <c r="C23" s="304"/>
      <c r="D23" s="346"/>
      <c r="E23" s="313">
        <v>2254.97534</v>
      </c>
      <c r="F23" s="309">
        <v>385.60011999999995</v>
      </c>
      <c r="G23" s="310">
        <f t="shared" si="0"/>
        <v>2640.57546</v>
      </c>
      <c r="H23" s="308">
        <v>33252.78084</v>
      </c>
      <c r="I23" s="309">
        <v>5007.39285</v>
      </c>
      <c r="J23" s="310">
        <f t="shared" si="1"/>
        <v>38260.173689999996</v>
      </c>
      <c r="K23" s="308">
        <f t="shared" si="2"/>
        <v>35507.75618</v>
      </c>
      <c r="L23" s="309">
        <f t="shared" si="2"/>
        <v>5392.99297</v>
      </c>
      <c r="M23" s="310">
        <f t="shared" si="3"/>
        <v>40900.749149999996</v>
      </c>
      <c r="P23" s="311"/>
      <c r="X23" s="312"/>
    </row>
    <row r="24" spans="2:24" ht="15" customHeight="1">
      <c r="B24" s="303">
        <v>2025</v>
      </c>
      <c r="C24" s="304"/>
      <c r="D24" s="346"/>
      <c r="E24" s="313">
        <v>2254.97534</v>
      </c>
      <c r="F24" s="309">
        <v>311.58795</v>
      </c>
      <c r="G24" s="310">
        <f t="shared" si="0"/>
        <v>2566.56329</v>
      </c>
      <c r="H24" s="308">
        <v>21321.911860000004</v>
      </c>
      <c r="I24" s="309">
        <v>3946.4175599999985</v>
      </c>
      <c r="J24" s="310">
        <f t="shared" si="1"/>
        <v>25268.329420000002</v>
      </c>
      <c r="K24" s="308">
        <f t="shared" si="2"/>
        <v>23576.887200000005</v>
      </c>
      <c r="L24" s="309">
        <f t="shared" si="2"/>
        <v>4258.005509999998</v>
      </c>
      <c r="M24" s="310">
        <f t="shared" si="3"/>
        <v>27834.892710000004</v>
      </c>
      <c r="P24" s="311"/>
      <c r="X24" s="312"/>
    </row>
    <row r="25" spans="2:24" ht="15" customHeight="1">
      <c r="B25" s="303">
        <v>2026</v>
      </c>
      <c r="C25" s="304"/>
      <c r="D25" s="346"/>
      <c r="E25" s="313">
        <v>2254.97534</v>
      </c>
      <c r="F25" s="309">
        <v>238.55235</v>
      </c>
      <c r="G25" s="310">
        <f t="shared" si="0"/>
        <v>2493.52769</v>
      </c>
      <c r="H25" s="308">
        <v>38415.26414000001</v>
      </c>
      <c r="I25" s="309">
        <v>3474.274630000001</v>
      </c>
      <c r="J25" s="310">
        <f t="shared" si="1"/>
        <v>41889.53877000001</v>
      </c>
      <c r="K25" s="308">
        <f t="shared" si="2"/>
        <v>40670.239480000004</v>
      </c>
      <c r="L25" s="309">
        <f t="shared" si="2"/>
        <v>3712.8269800000007</v>
      </c>
      <c r="M25" s="310">
        <f t="shared" si="3"/>
        <v>44383.06646</v>
      </c>
      <c r="P25" s="311"/>
      <c r="X25" s="312"/>
    </row>
    <row r="26" spans="2:24" ht="15" customHeight="1">
      <c r="B26" s="303">
        <v>2027</v>
      </c>
      <c r="C26" s="304"/>
      <c r="D26" s="346"/>
      <c r="E26" s="313">
        <v>2254.97534</v>
      </c>
      <c r="F26" s="309">
        <v>165.19801</v>
      </c>
      <c r="G26" s="310">
        <f t="shared" si="0"/>
        <v>2420.17335</v>
      </c>
      <c r="H26" s="308">
        <v>14299.391529999997</v>
      </c>
      <c r="I26" s="309">
        <v>921.5572099999998</v>
      </c>
      <c r="J26" s="310">
        <f t="shared" si="1"/>
        <v>15220.948739999996</v>
      </c>
      <c r="K26" s="308">
        <f t="shared" si="2"/>
        <v>16554.366869999998</v>
      </c>
      <c r="L26" s="309">
        <f t="shared" si="2"/>
        <v>1086.7552199999998</v>
      </c>
      <c r="M26" s="310">
        <f t="shared" si="3"/>
        <v>17641.122089999997</v>
      </c>
      <c r="P26" s="311"/>
      <c r="X26" s="312"/>
    </row>
    <row r="27" spans="2:24" ht="15" customHeight="1">
      <c r="B27" s="303">
        <v>2028</v>
      </c>
      <c r="C27" s="304"/>
      <c r="D27" s="346"/>
      <c r="E27" s="313">
        <v>2254.97534</v>
      </c>
      <c r="F27" s="309">
        <v>91.89939000000001</v>
      </c>
      <c r="G27" s="310">
        <f t="shared" si="0"/>
        <v>2346.87473</v>
      </c>
      <c r="H27" s="308">
        <v>5979.077650000007</v>
      </c>
      <c r="I27" s="309">
        <v>716.4169300000001</v>
      </c>
      <c r="J27" s="310">
        <f t="shared" si="1"/>
        <v>6695.494580000008</v>
      </c>
      <c r="K27" s="308">
        <f t="shared" si="2"/>
        <v>8234.052990000007</v>
      </c>
      <c r="L27" s="309">
        <f t="shared" si="2"/>
        <v>808.3163200000001</v>
      </c>
      <c r="M27" s="310">
        <f t="shared" si="3"/>
        <v>9042.369310000007</v>
      </c>
      <c r="P27" s="311"/>
      <c r="X27" s="312"/>
    </row>
    <row r="28" spans="2:24" ht="15" customHeight="1">
      <c r="B28" s="303">
        <v>2029</v>
      </c>
      <c r="C28" s="304"/>
      <c r="D28" s="346"/>
      <c r="E28" s="313">
        <v>1127.48749</v>
      </c>
      <c r="F28" s="309">
        <v>18.4539</v>
      </c>
      <c r="G28" s="310">
        <f>+F28+E28</f>
        <v>1145.94139</v>
      </c>
      <c r="H28" s="308">
        <v>4988.960100000002</v>
      </c>
      <c r="I28" s="309">
        <v>582.2845799999999</v>
      </c>
      <c r="J28" s="310">
        <f t="shared" si="1"/>
        <v>5571.244680000002</v>
      </c>
      <c r="K28" s="308">
        <f t="shared" si="2"/>
        <v>6116.447590000002</v>
      </c>
      <c r="L28" s="309">
        <f t="shared" si="2"/>
        <v>600.7384799999999</v>
      </c>
      <c r="M28" s="310">
        <f t="shared" si="3"/>
        <v>6717.186070000002</v>
      </c>
      <c r="P28" s="311"/>
      <c r="X28" s="312"/>
    </row>
    <row r="29" spans="2:24" ht="15" customHeight="1">
      <c r="B29" s="303">
        <v>2030</v>
      </c>
      <c r="C29" s="304"/>
      <c r="D29" s="346"/>
      <c r="E29" s="305">
        <v>0</v>
      </c>
      <c r="F29" s="306">
        <v>0</v>
      </c>
      <c r="G29" s="307">
        <f t="shared" si="0"/>
        <v>0</v>
      </c>
      <c r="H29" s="308">
        <v>3562.65781</v>
      </c>
      <c r="I29" s="309">
        <v>446.62326999999976</v>
      </c>
      <c r="J29" s="310">
        <f t="shared" si="1"/>
        <v>4009.2810799999997</v>
      </c>
      <c r="K29" s="308">
        <f t="shared" si="2"/>
        <v>3562.65781</v>
      </c>
      <c r="L29" s="309">
        <f t="shared" si="2"/>
        <v>446.62326999999976</v>
      </c>
      <c r="M29" s="310">
        <f t="shared" si="3"/>
        <v>4009.2810799999997</v>
      </c>
      <c r="P29" s="311"/>
      <c r="X29" s="312"/>
    </row>
    <row r="30" spans="2:24" ht="15" customHeight="1">
      <c r="B30" s="303">
        <v>2031</v>
      </c>
      <c r="C30" s="304"/>
      <c r="D30" s="346"/>
      <c r="E30" s="305">
        <v>0</v>
      </c>
      <c r="F30" s="306">
        <v>0</v>
      </c>
      <c r="G30" s="307">
        <f t="shared" si="0"/>
        <v>0</v>
      </c>
      <c r="H30" s="308">
        <v>3303.1067199999993</v>
      </c>
      <c r="I30" s="309">
        <v>322.68196999999986</v>
      </c>
      <c r="J30" s="310">
        <f t="shared" si="1"/>
        <v>3625.7886899999994</v>
      </c>
      <c r="K30" s="308">
        <f t="shared" si="2"/>
        <v>3303.1067199999993</v>
      </c>
      <c r="L30" s="309">
        <f t="shared" si="2"/>
        <v>322.68196999999986</v>
      </c>
      <c r="M30" s="310">
        <f t="shared" si="3"/>
        <v>3625.7886899999994</v>
      </c>
      <c r="P30" s="311"/>
      <c r="X30" s="312"/>
    </row>
    <row r="31" spans="2:24" ht="15" customHeight="1">
      <c r="B31" s="303">
        <v>2032</v>
      </c>
      <c r="C31" s="304"/>
      <c r="D31" s="346"/>
      <c r="E31" s="305">
        <v>0</v>
      </c>
      <c r="F31" s="306">
        <v>0</v>
      </c>
      <c r="G31" s="307">
        <f t="shared" si="0"/>
        <v>0</v>
      </c>
      <c r="H31" s="308">
        <v>2816.6209299999996</v>
      </c>
      <c r="I31" s="309">
        <v>-119.89940000000007</v>
      </c>
      <c r="J31" s="310">
        <f t="shared" si="1"/>
        <v>2696.7215299999993</v>
      </c>
      <c r="K31" s="308">
        <f t="shared" si="2"/>
        <v>2816.6209299999996</v>
      </c>
      <c r="L31" s="309">
        <f t="shared" si="2"/>
        <v>-119.89940000000007</v>
      </c>
      <c r="M31" s="310">
        <f t="shared" si="3"/>
        <v>2696.7215299999993</v>
      </c>
      <c r="P31" s="311"/>
      <c r="X31" s="312"/>
    </row>
    <row r="32" spans="2:24" ht="15" customHeight="1">
      <c r="B32" s="303">
        <v>2033</v>
      </c>
      <c r="C32" s="304"/>
      <c r="D32" s="346"/>
      <c r="E32" s="305">
        <v>0</v>
      </c>
      <c r="F32" s="306">
        <v>0</v>
      </c>
      <c r="G32" s="307">
        <f t="shared" si="0"/>
        <v>0</v>
      </c>
      <c r="H32" s="308">
        <v>1691.7094</v>
      </c>
      <c r="I32" s="309">
        <v>94.48702000000002</v>
      </c>
      <c r="J32" s="310">
        <f t="shared" si="1"/>
        <v>1786.19642</v>
      </c>
      <c r="K32" s="308">
        <f t="shared" si="2"/>
        <v>1691.7094</v>
      </c>
      <c r="L32" s="309">
        <f t="shared" si="2"/>
        <v>94.48702000000002</v>
      </c>
      <c r="M32" s="310">
        <f t="shared" si="3"/>
        <v>1786.19642</v>
      </c>
      <c r="P32" s="311"/>
      <c r="X32" s="312"/>
    </row>
    <row r="33" spans="2:24" ht="15" customHeight="1">
      <c r="B33" s="303">
        <v>2034</v>
      </c>
      <c r="C33" s="304"/>
      <c r="D33" s="346"/>
      <c r="E33" s="305">
        <v>0</v>
      </c>
      <c r="F33" s="306">
        <v>0</v>
      </c>
      <c r="G33" s="307">
        <f t="shared" si="0"/>
        <v>0</v>
      </c>
      <c r="H33" s="308">
        <v>739.4146599999999</v>
      </c>
      <c r="I33" s="309">
        <v>65.66122</v>
      </c>
      <c r="J33" s="310">
        <f t="shared" si="1"/>
        <v>805.0758799999999</v>
      </c>
      <c r="K33" s="308">
        <f t="shared" si="2"/>
        <v>739.4146599999999</v>
      </c>
      <c r="L33" s="309">
        <f t="shared" si="2"/>
        <v>65.66122</v>
      </c>
      <c r="M33" s="310">
        <f t="shared" si="3"/>
        <v>805.0758799999999</v>
      </c>
      <c r="P33" s="311"/>
      <c r="X33" s="312"/>
    </row>
    <row r="34" spans="2:24" ht="15" customHeight="1">
      <c r="B34" s="303">
        <v>2035</v>
      </c>
      <c r="C34" s="304"/>
      <c r="D34" s="346"/>
      <c r="E34" s="305">
        <v>0</v>
      </c>
      <c r="F34" s="306">
        <v>0</v>
      </c>
      <c r="G34" s="307">
        <f t="shared" si="0"/>
        <v>0</v>
      </c>
      <c r="H34" s="308">
        <v>739.57466</v>
      </c>
      <c r="I34" s="309">
        <v>48.49203</v>
      </c>
      <c r="J34" s="310">
        <f t="shared" si="1"/>
        <v>788.06669</v>
      </c>
      <c r="K34" s="308">
        <f t="shared" si="2"/>
        <v>739.57466</v>
      </c>
      <c r="L34" s="309">
        <f t="shared" si="2"/>
        <v>48.49203</v>
      </c>
      <c r="M34" s="310">
        <f t="shared" si="3"/>
        <v>788.06669</v>
      </c>
      <c r="P34" s="311"/>
      <c r="X34" s="312"/>
    </row>
    <row r="35" spans="2:24" ht="15" customHeight="1">
      <c r="B35" s="303">
        <v>2036</v>
      </c>
      <c r="C35" s="304"/>
      <c r="D35" s="346"/>
      <c r="E35" s="305">
        <v>0</v>
      </c>
      <c r="F35" s="306">
        <v>0</v>
      </c>
      <c r="G35" s="307">
        <f t="shared" si="0"/>
        <v>0</v>
      </c>
      <c r="H35" s="308">
        <v>540.63359</v>
      </c>
      <c r="I35" s="309">
        <v>31.534199999999995</v>
      </c>
      <c r="J35" s="310">
        <f t="shared" si="1"/>
        <v>572.16779</v>
      </c>
      <c r="K35" s="308">
        <f t="shared" si="2"/>
        <v>540.63359</v>
      </c>
      <c r="L35" s="309">
        <f t="shared" si="2"/>
        <v>31.534199999999995</v>
      </c>
      <c r="M35" s="310">
        <f t="shared" si="3"/>
        <v>572.16779</v>
      </c>
      <c r="P35" s="311"/>
      <c r="X35" s="312"/>
    </row>
    <row r="36" spans="2:24" ht="15" customHeight="1">
      <c r="B36" s="303">
        <v>2037</v>
      </c>
      <c r="C36" s="304"/>
      <c r="D36" s="346"/>
      <c r="E36" s="305">
        <v>0</v>
      </c>
      <c r="F36" s="306">
        <v>0</v>
      </c>
      <c r="G36" s="307">
        <f t="shared" si="0"/>
        <v>0</v>
      </c>
      <c r="H36" s="308">
        <v>370.41274</v>
      </c>
      <c r="I36" s="309">
        <v>22.868450000000003</v>
      </c>
      <c r="J36" s="310">
        <f t="shared" si="1"/>
        <v>393.28119</v>
      </c>
      <c r="K36" s="308">
        <f t="shared" si="2"/>
        <v>370.41274</v>
      </c>
      <c r="L36" s="309">
        <f t="shared" si="2"/>
        <v>22.868450000000003</v>
      </c>
      <c r="M36" s="310">
        <f t="shared" si="3"/>
        <v>393.28119</v>
      </c>
      <c r="P36" s="311"/>
      <c r="X36" s="312"/>
    </row>
    <row r="37" spans="2:24" ht="15" customHeight="1">
      <c r="B37" s="303">
        <v>2038</v>
      </c>
      <c r="C37" s="304"/>
      <c r="D37" s="346"/>
      <c r="E37" s="305">
        <v>0</v>
      </c>
      <c r="F37" s="306">
        <v>0</v>
      </c>
      <c r="G37" s="307">
        <f t="shared" si="0"/>
        <v>0</v>
      </c>
      <c r="H37" s="308">
        <v>370.41274999999996</v>
      </c>
      <c r="I37" s="309">
        <v>16.7702</v>
      </c>
      <c r="J37" s="310">
        <f t="shared" si="1"/>
        <v>387.18294999999995</v>
      </c>
      <c r="K37" s="308">
        <f t="shared" si="2"/>
        <v>370.41274999999996</v>
      </c>
      <c r="L37" s="309">
        <f t="shared" si="2"/>
        <v>16.7702</v>
      </c>
      <c r="M37" s="310">
        <f t="shared" si="3"/>
        <v>387.18294999999995</v>
      </c>
      <c r="P37" s="311"/>
      <c r="X37" s="312"/>
    </row>
    <row r="38" spans="2:24" ht="15" customHeight="1">
      <c r="B38" s="303">
        <v>2039</v>
      </c>
      <c r="C38" s="304"/>
      <c r="D38" s="346"/>
      <c r="E38" s="305">
        <v>0</v>
      </c>
      <c r="F38" s="306">
        <v>0</v>
      </c>
      <c r="G38" s="307">
        <f t="shared" si="0"/>
        <v>0</v>
      </c>
      <c r="H38" s="308">
        <v>304.91265999999996</v>
      </c>
      <c r="I38" s="309">
        <v>10.67194</v>
      </c>
      <c r="J38" s="310">
        <f t="shared" si="1"/>
        <v>315.58459999999997</v>
      </c>
      <c r="K38" s="308">
        <f t="shared" si="2"/>
        <v>304.91265999999996</v>
      </c>
      <c r="L38" s="309">
        <f t="shared" si="2"/>
        <v>10.67194</v>
      </c>
      <c r="M38" s="310">
        <f t="shared" si="3"/>
        <v>315.58459999999997</v>
      </c>
      <c r="P38" s="311"/>
      <c r="X38" s="312"/>
    </row>
    <row r="39" spans="2:24" ht="15" customHeight="1">
      <c r="B39" s="303">
        <v>2040</v>
      </c>
      <c r="C39" s="304"/>
      <c r="D39" s="346"/>
      <c r="E39" s="305">
        <v>0</v>
      </c>
      <c r="F39" s="306">
        <v>0</v>
      </c>
      <c r="G39" s="307">
        <f t="shared" si="0"/>
        <v>0</v>
      </c>
      <c r="H39" s="308">
        <v>304.91270999999995</v>
      </c>
      <c r="I39" s="309">
        <v>4.5737</v>
      </c>
      <c r="J39" s="310">
        <f t="shared" si="1"/>
        <v>309.4864099999999</v>
      </c>
      <c r="K39" s="308">
        <f t="shared" si="2"/>
        <v>304.91270999999995</v>
      </c>
      <c r="L39" s="309">
        <f t="shared" si="2"/>
        <v>4.5737</v>
      </c>
      <c r="M39" s="310">
        <f t="shared" si="3"/>
        <v>309.4864099999999</v>
      </c>
      <c r="P39" s="311"/>
      <c r="X39" s="312"/>
    </row>
    <row r="40" spans="2:13" ht="9.75" customHeight="1">
      <c r="B40" s="314"/>
      <c r="C40" s="315"/>
      <c r="D40" s="348"/>
      <c r="E40" s="316"/>
      <c r="F40" s="317"/>
      <c r="G40" s="318"/>
      <c r="H40" s="319"/>
      <c r="I40" s="317"/>
      <c r="J40" s="318"/>
      <c r="K40" s="320"/>
      <c r="L40" s="321"/>
      <c r="M40" s="318"/>
    </row>
    <row r="41" spans="2:13" ht="15" customHeight="1">
      <c r="B41" s="635" t="s">
        <v>16</v>
      </c>
      <c r="C41" s="641"/>
      <c r="D41" s="458"/>
      <c r="E41" s="643">
        <f aca="true" t="shared" si="4" ref="E41:M41">SUM(E15:E39)</f>
        <v>43275.49972999998</v>
      </c>
      <c r="F41" s="658">
        <f t="shared" si="4"/>
        <v>6740.18973</v>
      </c>
      <c r="G41" s="641">
        <f t="shared" si="4"/>
        <v>50015.68946</v>
      </c>
      <c r="H41" s="650">
        <f t="shared" si="4"/>
        <v>731385.7090199998</v>
      </c>
      <c r="I41" s="637">
        <f t="shared" si="4"/>
        <v>100165.58778000002</v>
      </c>
      <c r="J41" s="639">
        <f t="shared" si="4"/>
        <v>831551.2967999995</v>
      </c>
      <c r="K41" s="652">
        <f t="shared" si="4"/>
        <v>774661.2087499999</v>
      </c>
      <c r="L41" s="637">
        <f t="shared" si="4"/>
        <v>106905.77751</v>
      </c>
      <c r="M41" s="639">
        <f t="shared" si="4"/>
        <v>881566.9862599997</v>
      </c>
    </row>
    <row r="42" spans="2:13" ht="15" customHeight="1">
      <c r="B42" s="636"/>
      <c r="C42" s="642"/>
      <c r="D42" s="459"/>
      <c r="E42" s="644"/>
      <c r="F42" s="659"/>
      <c r="G42" s="642"/>
      <c r="H42" s="651"/>
      <c r="I42" s="638"/>
      <c r="J42" s="640"/>
      <c r="K42" s="653"/>
      <c r="L42" s="638"/>
      <c r="M42" s="640"/>
    </row>
    <row r="43" ht="6.75" customHeight="1"/>
    <row r="44" spans="2:13" s="288" customFormat="1" ht="15" customHeight="1">
      <c r="B44" s="322" t="s">
        <v>188</v>
      </c>
      <c r="C44" s="323"/>
      <c r="D44" s="323"/>
      <c r="E44" s="291"/>
      <c r="G44" s="291"/>
      <c r="H44" s="324"/>
      <c r="I44" s="325"/>
      <c r="J44" s="324"/>
      <c r="K44" s="291"/>
      <c r="L44" s="291"/>
      <c r="M44" s="291"/>
    </row>
    <row r="45" spans="2:13" s="288" customFormat="1" ht="15" customHeight="1">
      <c r="B45" s="322" t="s">
        <v>342</v>
      </c>
      <c r="C45" s="323"/>
      <c r="D45" s="323"/>
      <c r="E45" s="291"/>
      <c r="G45" s="291"/>
      <c r="H45" s="324"/>
      <c r="I45" s="325"/>
      <c r="J45" s="324"/>
      <c r="K45" s="397"/>
      <c r="L45" s="396"/>
      <c r="M45" s="291"/>
    </row>
    <row r="46" spans="2:13" s="288" customFormat="1" ht="15" customHeight="1">
      <c r="B46" s="322" t="s">
        <v>343</v>
      </c>
      <c r="C46" s="323"/>
      <c r="D46" s="323"/>
      <c r="E46" s="291"/>
      <c r="G46" s="291"/>
      <c r="H46" s="349"/>
      <c r="I46" s="325"/>
      <c r="J46" s="324"/>
      <c r="K46" s="291"/>
      <c r="L46" s="291"/>
      <c r="M46" s="291"/>
    </row>
    <row r="47" spans="2:13" ht="15.75" customHeight="1">
      <c r="B47" s="326"/>
      <c r="C47" s="326"/>
      <c r="D47" s="326"/>
      <c r="E47" s="327"/>
      <c r="F47" s="327"/>
      <c r="G47" s="327"/>
      <c r="H47" s="327"/>
      <c r="I47" s="327"/>
      <c r="J47" s="327"/>
      <c r="K47" s="327"/>
      <c r="L47" s="327"/>
      <c r="M47" s="327"/>
    </row>
    <row r="48" spans="2:24" ht="15.75" customHeight="1">
      <c r="B48" s="326"/>
      <c r="C48" s="326"/>
      <c r="D48" s="326"/>
      <c r="E48" s="413"/>
      <c r="F48" s="427"/>
      <c r="G48" s="362"/>
      <c r="H48" s="413"/>
      <c r="I48" s="362"/>
      <c r="J48" s="362"/>
      <c r="K48" s="362"/>
      <c r="L48" s="362"/>
      <c r="M48" s="547"/>
      <c r="X48" s="336"/>
    </row>
    <row r="49" spans="2:24" ht="15.75" customHeight="1">
      <c r="B49" s="326"/>
      <c r="C49" s="326"/>
      <c r="D49" s="326"/>
      <c r="E49" s="328"/>
      <c r="F49" s="331"/>
      <c r="G49" s="330"/>
      <c r="H49" s="329"/>
      <c r="I49" s="329"/>
      <c r="J49" s="329"/>
      <c r="K49" s="328"/>
      <c r="L49" s="328"/>
      <c r="M49" s="548"/>
      <c r="Q49" s="461"/>
      <c r="X49" s="336"/>
    </row>
    <row r="50" spans="2:17" ht="15.75" customHeight="1">
      <c r="B50" s="326"/>
      <c r="C50" s="326"/>
      <c r="D50" s="326"/>
      <c r="E50" s="328"/>
      <c r="F50" s="331"/>
      <c r="G50" s="328"/>
      <c r="H50" s="329"/>
      <c r="I50" s="329"/>
      <c r="J50" s="329"/>
      <c r="K50" s="328"/>
      <c r="L50" s="330"/>
      <c r="M50" s="548"/>
      <c r="O50" s="476"/>
      <c r="Q50" s="461"/>
    </row>
    <row r="51" spans="2:17" ht="15.75" customHeight="1">
      <c r="B51" s="326"/>
      <c r="C51" s="326"/>
      <c r="D51" s="326"/>
      <c r="E51" s="328"/>
      <c r="F51" s="331"/>
      <c r="G51" s="328"/>
      <c r="H51" s="328"/>
      <c r="I51" s="332"/>
      <c r="J51" s="328"/>
      <c r="K51" s="328"/>
      <c r="L51" s="328"/>
      <c r="M51" s="511">
        <f>+Deudor!H8</f>
        <v>3.274</v>
      </c>
      <c r="O51" s="477"/>
      <c r="P51" s="477"/>
      <c r="Q51" s="461"/>
    </row>
    <row r="52" spans="2:17" ht="18.75">
      <c r="B52" s="278" t="s">
        <v>175</v>
      </c>
      <c r="C52" s="279"/>
      <c r="D52" s="279"/>
      <c r="M52" s="548"/>
      <c r="Q52" s="461"/>
    </row>
    <row r="53" spans="2:17" ht="19.5">
      <c r="B53" s="282" t="s">
        <v>88</v>
      </c>
      <c r="C53" s="283"/>
      <c r="D53" s="283"/>
      <c r="L53" s="117"/>
      <c r="M53" s="475"/>
      <c r="Q53" s="461"/>
    </row>
    <row r="54" spans="2:17" ht="16.5">
      <c r="B54" s="286" t="s">
        <v>104</v>
      </c>
      <c r="C54" s="281"/>
      <c r="D54" s="281"/>
      <c r="M54" s="478"/>
      <c r="Q54" s="461"/>
    </row>
    <row r="55" spans="2:17" ht="16.5">
      <c r="B55" s="286" t="s">
        <v>253</v>
      </c>
      <c r="C55" s="281"/>
      <c r="D55" s="281"/>
      <c r="L55" s="333"/>
      <c r="O55" s="479"/>
      <c r="Q55" s="461"/>
    </row>
    <row r="56" spans="2:4" ht="16.5">
      <c r="B56" s="286" t="str">
        <f>+B9</f>
        <v>Período: De mayo 2016 al 2040</v>
      </c>
      <c r="C56" s="281"/>
      <c r="D56" s="281"/>
    </row>
    <row r="57" spans="2:13" ht="16.5">
      <c r="B57" s="289" t="s">
        <v>311</v>
      </c>
      <c r="C57" s="290"/>
      <c r="D57" s="290"/>
      <c r="E57" s="291"/>
      <c r="F57" s="288"/>
      <c r="G57" s="291"/>
      <c r="H57" s="291"/>
      <c r="I57" s="292"/>
      <c r="J57" s="291"/>
      <c r="K57" s="291"/>
      <c r="L57" s="291"/>
      <c r="M57" s="291"/>
    </row>
    <row r="58" ht="8.25" customHeight="1"/>
    <row r="59" spans="2:13" ht="16.5">
      <c r="B59" s="654" t="s">
        <v>139</v>
      </c>
      <c r="C59" s="655"/>
      <c r="D59" s="344"/>
      <c r="E59" s="647" t="s">
        <v>137</v>
      </c>
      <c r="F59" s="648"/>
      <c r="G59" s="649"/>
      <c r="H59" s="647" t="s">
        <v>138</v>
      </c>
      <c r="I59" s="648"/>
      <c r="J59" s="649"/>
      <c r="K59" s="647" t="s">
        <v>37</v>
      </c>
      <c r="L59" s="648"/>
      <c r="M59" s="649"/>
    </row>
    <row r="60" spans="2:13" ht="16.5">
      <c r="B60" s="656"/>
      <c r="C60" s="657"/>
      <c r="D60" s="345"/>
      <c r="E60" s="294" t="s">
        <v>102</v>
      </c>
      <c r="F60" s="295" t="s">
        <v>103</v>
      </c>
      <c r="G60" s="296" t="s">
        <v>37</v>
      </c>
      <c r="H60" s="297" t="s">
        <v>102</v>
      </c>
      <c r="I60" s="295" t="s">
        <v>103</v>
      </c>
      <c r="J60" s="296" t="s">
        <v>37</v>
      </c>
      <c r="K60" s="297" t="s">
        <v>102</v>
      </c>
      <c r="L60" s="295" t="s">
        <v>103</v>
      </c>
      <c r="M60" s="296" t="s">
        <v>37</v>
      </c>
    </row>
    <row r="61" spans="2:13" ht="9.75" customHeight="1">
      <c r="B61" s="298"/>
      <c r="C61" s="299"/>
      <c r="D61" s="302"/>
      <c r="E61" s="334"/>
      <c r="F61" s="300"/>
      <c r="G61" s="301"/>
      <c r="H61" s="298"/>
      <c r="I61" s="300"/>
      <c r="J61" s="301"/>
      <c r="K61" s="298"/>
      <c r="L61" s="302"/>
      <c r="M61" s="301"/>
    </row>
    <row r="62" spans="2:16" ht="15.75">
      <c r="B62" s="303">
        <v>2016</v>
      </c>
      <c r="C62" s="304"/>
      <c r="D62" s="346" t="str">
        <f>+D15</f>
        <v>a/</v>
      </c>
      <c r="E62" s="313">
        <f aca="true" t="shared" si="5" ref="E62:F86">+E15*$M$51</f>
        <v>14110.241688540002</v>
      </c>
      <c r="F62" s="309">
        <f t="shared" si="5"/>
        <v>1565.93841932</v>
      </c>
      <c r="G62" s="310">
        <f>+F62+E62</f>
        <v>15676.180107860002</v>
      </c>
      <c r="H62" s="308">
        <f aca="true" t="shared" si="6" ref="H62:I86">+H15*$M$51</f>
        <v>367659.64393646026</v>
      </c>
      <c r="I62" s="309">
        <f t="shared" si="6"/>
        <v>41365.38590370006</v>
      </c>
      <c r="J62" s="310">
        <f aca="true" t="shared" si="7" ref="J62:J85">+H62+I62</f>
        <v>409025.02984016034</v>
      </c>
      <c r="K62" s="308">
        <f aca="true" t="shared" si="8" ref="K62:L86">+E62+H62</f>
        <v>381769.8856250002</v>
      </c>
      <c r="L62" s="309">
        <f t="shared" si="8"/>
        <v>42931.32432302006</v>
      </c>
      <c r="M62" s="310">
        <f aca="true" t="shared" si="9" ref="M62:M85">+K62+L62</f>
        <v>424701.2099480203</v>
      </c>
      <c r="P62" s="312"/>
    </row>
    <row r="63" spans="2:16" ht="15.75">
      <c r="B63" s="303">
        <v>2017</v>
      </c>
      <c r="C63" s="304"/>
      <c r="D63" s="346"/>
      <c r="E63" s="313">
        <f t="shared" si="5"/>
        <v>16457.10653796</v>
      </c>
      <c r="F63" s="309">
        <f t="shared" si="5"/>
        <v>2720.0483999400003</v>
      </c>
      <c r="G63" s="310">
        <f aca="true" t="shared" si="10" ref="G63:G85">+F63+E63</f>
        <v>19177.1549379</v>
      </c>
      <c r="H63" s="308">
        <f t="shared" si="6"/>
        <v>359558.4546040995</v>
      </c>
      <c r="I63" s="309">
        <f t="shared" si="6"/>
        <v>52821.37647563996</v>
      </c>
      <c r="J63" s="310">
        <f t="shared" si="7"/>
        <v>412379.8310797395</v>
      </c>
      <c r="K63" s="308">
        <f t="shared" si="8"/>
        <v>376015.5611420595</v>
      </c>
      <c r="L63" s="309">
        <f t="shared" si="8"/>
        <v>55541.42487557996</v>
      </c>
      <c r="M63" s="310">
        <f t="shared" si="9"/>
        <v>431556.98601763946</v>
      </c>
      <c r="P63" s="312"/>
    </row>
    <row r="64" spans="2:16" ht="15.75">
      <c r="B64" s="303">
        <v>2018</v>
      </c>
      <c r="C64" s="304"/>
      <c r="D64" s="346"/>
      <c r="E64" s="313">
        <f t="shared" si="5"/>
        <v>15108.05382302</v>
      </c>
      <c r="F64" s="309">
        <f t="shared" si="5"/>
        <v>2939.99385376</v>
      </c>
      <c r="G64" s="310">
        <f t="shared" si="10"/>
        <v>18048.04767678</v>
      </c>
      <c r="H64" s="308">
        <f t="shared" si="6"/>
        <v>308913.2203461001</v>
      </c>
      <c r="I64" s="309">
        <f t="shared" si="6"/>
        <v>42285.93658192001</v>
      </c>
      <c r="J64" s="310">
        <f t="shared" si="7"/>
        <v>351199.1569280201</v>
      </c>
      <c r="K64" s="308">
        <f t="shared" si="8"/>
        <v>324021.2741691201</v>
      </c>
      <c r="L64" s="309">
        <f t="shared" si="8"/>
        <v>45225.93043568001</v>
      </c>
      <c r="M64" s="310">
        <f t="shared" si="9"/>
        <v>369247.20460480015</v>
      </c>
      <c r="P64" s="312"/>
    </row>
    <row r="65" spans="2:16" ht="15.75">
      <c r="B65" s="303">
        <v>2019</v>
      </c>
      <c r="C65" s="304"/>
      <c r="D65" s="346"/>
      <c r="E65" s="313">
        <f t="shared" si="5"/>
        <v>13779.180570780001</v>
      </c>
      <c r="F65" s="309">
        <f t="shared" si="5"/>
        <v>2874.2215183000008</v>
      </c>
      <c r="G65" s="310">
        <f t="shared" si="10"/>
        <v>16653.402089080002</v>
      </c>
      <c r="H65" s="308">
        <f t="shared" si="6"/>
        <v>195139.21357525972</v>
      </c>
      <c r="I65" s="309">
        <f t="shared" si="6"/>
        <v>35555.731475559995</v>
      </c>
      <c r="J65" s="310">
        <f t="shared" si="7"/>
        <v>230694.94505081972</v>
      </c>
      <c r="K65" s="308">
        <f t="shared" si="8"/>
        <v>208918.39414603973</v>
      </c>
      <c r="L65" s="309">
        <f t="shared" si="8"/>
        <v>38429.952993859995</v>
      </c>
      <c r="M65" s="310">
        <f t="shared" si="9"/>
        <v>247348.34713989974</v>
      </c>
      <c r="P65" s="312"/>
    </row>
    <row r="66" spans="2:16" ht="15.75">
      <c r="B66" s="303">
        <v>2020</v>
      </c>
      <c r="C66" s="304"/>
      <c r="D66" s="346"/>
      <c r="E66" s="313">
        <f t="shared" si="5"/>
        <v>12419.91778862</v>
      </c>
      <c r="F66" s="309">
        <f t="shared" si="5"/>
        <v>2520.36831858</v>
      </c>
      <c r="G66" s="310">
        <f t="shared" si="10"/>
        <v>14940.2861072</v>
      </c>
      <c r="H66" s="308">
        <f t="shared" si="6"/>
        <v>187916.16273935974</v>
      </c>
      <c r="I66" s="309">
        <f t="shared" si="6"/>
        <v>32069.399086680023</v>
      </c>
      <c r="J66" s="310">
        <f t="shared" si="7"/>
        <v>219985.56182603978</v>
      </c>
      <c r="K66" s="308">
        <f t="shared" si="8"/>
        <v>200336.08052797974</v>
      </c>
      <c r="L66" s="309">
        <f t="shared" si="8"/>
        <v>34589.76740526002</v>
      </c>
      <c r="M66" s="310">
        <f t="shared" si="9"/>
        <v>234925.84793323977</v>
      </c>
      <c r="P66" s="312"/>
    </row>
    <row r="67" spans="2:16" ht="15.75">
      <c r="B67" s="303">
        <v>2021</v>
      </c>
      <c r="C67" s="304"/>
      <c r="D67" s="346"/>
      <c r="E67" s="313">
        <f t="shared" si="5"/>
        <v>11076.31140542</v>
      </c>
      <c r="F67" s="309">
        <f t="shared" si="5"/>
        <v>2145.8801445400004</v>
      </c>
      <c r="G67" s="310">
        <f t="shared" si="10"/>
        <v>13222.19154996</v>
      </c>
      <c r="H67" s="308">
        <f t="shared" si="6"/>
        <v>182990.54753787981</v>
      </c>
      <c r="I67" s="309">
        <f t="shared" si="6"/>
        <v>28155.15195120002</v>
      </c>
      <c r="J67" s="310">
        <f t="shared" si="7"/>
        <v>211145.69948907982</v>
      </c>
      <c r="K67" s="308">
        <f t="shared" si="8"/>
        <v>194066.85894329983</v>
      </c>
      <c r="L67" s="309">
        <f t="shared" si="8"/>
        <v>30301.032095740018</v>
      </c>
      <c r="M67" s="310">
        <f t="shared" si="9"/>
        <v>224367.89103903985</v>
      </c>
      <c r="P67" s="312"/>
    </row>
    <row r="68" spans="2:16" ht="15.75">
      <c r="B68" s="303">
        <v>2022</v>
      </c>
      <c r="C68" s="304"/>
      <c r="D68" s="346"/>
      <c r="E68" s="313">
        <f t="shared" si="5"/>
        <v>9744.253042280001</v>
      </c>
      <c r="F68" s="309">
        <f t="shared" si="5"/>
        <v>1815.2472005000002</v>
      </c>
      <c r="G68" s="310">
        <f t="shared" si="10"/>
        <v>11559.500242780001</v>
      </c>
      <c r="H68" s="308">
        <f t="shared" si="6"/>
        <v>172965.52863131996</v>
      </c>
      <c r="I68" s="309">
        <f t="shared" si="6"/>
        <v>24288.953876020012</v>
      </c>
      <c r="J68" s="310">
        <f t="shared" si="7"/>
        <v>197254.48250733997</v>
      </c>
      <c r="K68" s="308">
        <f t="shared" si="8"/>
        <v>182709.78167359997</v>
      </c>
      <c r="L68" s="309">
        <f t="shared" si="8"/>
        <v>26104.201076520014</v>
      </c>
      <c r="M68" s="310">
        <f t="shared" si="9"/>
        <v>208813.98275012</v>
      </c>
      <c r="P68" s="312"/>
    </row>
    <row r="69" spans="2:16" ht="15.75">
      <c r="B69" s="303">
        <v>2023</v>
      </c>
      <c r="C69" s="304"/>
      <c r="D69" s="346"/>
      <c r="E69" s="313">
        <f t="shared" si="5"/>
        <v>8383.58090134</v>
      </c>
      <c r="F69" s="309">
        <f t="shared" si="5"/>
        <v>1519.9142298</v>
      </c>
      <c r="G69" s="310">
        <f t="shared" si="10"/>
        <v>9903.49513114</v>
      </c>
      <c r="H69" s="308">
        <f t="shared" si="6"/>
        <v>183966.29490949976</v>
      </c>
      <c r="I69" s="309">
        <f t="shared" si="6"/>
        <v>20349.34447036</v>
      </c>
      <c r="J69" s="310">
        <f t="shared" si="7"/>
        <v>204315.63937985976</v>
      </c>
      <c r="K69" s="308">
        <f t="shared" si="8"/>
        <v>192349.87581083976</v>
      </c>
      <c r="L69" s="309">
        <f t="shared" si="8"/>
        <v>21869.25870016</v>
      </c>
      <c r="M69" s="310">
        <f t="shared" si="9"/>
        <v>214219.13451099975</v>
      </c>
      <c r="P69" s="312"/>
    </row>
    <row r="70" spans="2:16" ht="15.75">
      <c r="B70" s="303">
        <v>2024</v>
      </c>
      <c r="C70" s="304"/>
      <c r="D70" s="346"/>
      <c r="E70" s="313">
        <f t="shared" si="5"/>
        <v>7382.78926316</v>
      </c>
      <c r="F70" s="309">
        <f t="shared" si="5"/>
        <v>1262.4547928799998</v>
      </c>
      <c r="G70" s="310">
        <f t="shared" si="10"/>
        <v>8645.24405604</v>
      </c>
      <c r="H70" s="308">
        <f t="shared" si="6"/>
        <v>108869.60447016</v>
      </c>
      <c r="I70" s="309">
        <f t="shared" si="6"/>
        <v>16394.2041909</v>
      </c>
      <c r="J70" s="310">
        <f t="shared" si="7"/>
        <v>125263.80866106</v>
      </c>
      <c r="K70" s="308">
        <f t="shared" si="8"/>
        <v>116252.39373332</v>
      </c>
      <c r="L70" s="309">
        <f t="shared" si="8"/>
        <v>17656.65898378</v>
      </c>
      <c r="M70" s="310">
        <f t="shared" si="9"/>
        <v>133909.0527171</v>
      </c>
      <c r="P70" s="312"/>
    </row>
    <row r="71" spans="2:16" ht="15.75">
      <c r="B71" s="303">
        <v>2025</v>
      </c>
      <c r="C71" s="304"/>
      <c r="D71" s="346"/>
      <c r="E71" s="313">
        <f t="shared" si="5"/>
        <v>7382.78926316</v>
      </c>
      <c r="F71" s="309">
        <f t="shared" si="5"/>
        <v>1020.1389482999999</v>
      </c>
      <c r="G71" s="310">
        <f t="shared" si="10"/>
        <v>8402.92821146</v>
      </c>
      <c r="H71" s="308">
        <f t="shared" si="6"/>
        <v>69807.93942964001</v>
      </c>
      <c r="I71" s="309">
        <f t="shared" si="6"/>
        <v>12920.571091439995</v>
      </c>
      <c r="J71" s="310">
        <f t="shared" si="7"/>
        <v>82728.51052108001</v>
      </c>
      <c r="K71" s="308">
        <f t="shared" si="8"/>
        <v>77190.72869280001</v>
      </c>
      <c r="L71" s="309">
        <f t="shared" si="8"/>
        <v>13940.710039739995</v>
      </c>
      <c r="M71" s="310">
        <f t="shared" si="9"/>
        <v>91131.43873254</v>
      </c>
      <c r="P71" s="312"/>
    </row>
    <row r="72" spans="2:16" ht="15.75">
      <c r="B72" s="303">
        <v>2026</v>
      </c>
      <c r="C72" s="304"/>
      <c r="D72" s="346"/>
      <c r="E72" s="313">
        <f t="shared" si="5"/>
        <v>7382.78926316</v>
      </c>
      <c r="F72" s="309">
        <f t="shared" si="5"/>
        <v>781.0203938999999</v>
      </c>
      <c r="G72" s="310">
        <f t="shared" si="10"/>
        <v>8163.80965706</v>
      </c>
      <c r="H72" s="308">
        <f t="shared" si="6"/>
        <v>125771.57479436003</v>
      </c>
      <c r="I72" s="309">
        <f t="shared" si="6"/>
        <v>11374.775138620003</v>
      </c>
      <c r="J72" s="310">
        <f t="shared" si="7"/>
        <v>137146.34993298003</v>
      </c>
      <c r="K72" s="308">
        <f t="shared" si="8"/>
        <v>133154.36405752003</v>
      </c>
      <c r="L72" s="309">
        <f t="shared" si="8"/>
        <v>12155.795532520004</v>
      </c>
      <c r="M72" s="310">
        <f t="shared" si="9"/>
        <v>145310.15959004004</v>
      </c>
      <c r="P72" s="312"/>
    </row>
    <row r="73" spans="2:16" ht="15.75">
      <c r="B73" s="303">
        <v>2027</v>
      </c>
      <c r="C73" s="304"/>
      <c r="D73" s="346"/>
      <c r="E73" s="313">
        <f t="shared" si="5"/>
        <v>7382.78926316</v>
      </c>
      <c r="F73" s="309">
        <f t="shared" si="5"/>
        <v>540.85828474</v>
      </c>
      <c r="G73" s="310">
        <f t="shared" si="10"/>
        <v>7923.6475479</v>
      </c>
      <c r="H73" s="308">
        <f t="shared" si="6"/>
        <v>46816.207869219994</v>
      </c>
      <c r="I73" s="309">
        <f t="shared" si="6"/>
        <v>3017.1783055399997</v>
      </c>
      <c r="J73" s="310">
        <f t="shared" si="7"/>
        <v>49833.386174759995</v>
      </c>
      <c r="K73" s="308">
        <f t="shared" si="8"/>
        <v>54198.99713237999</v>
      </c>
      <c r="L73" s="309">
        <f t="shared" si="8"/>
        <v>3558.0365902799995</v>
      </c>
      <c r="M73" s="310">
        <f t="shared" si="9"/>
        <v>57757.03372265999</v>
      </c>
      <c r="P73" s="312"/>
    </row>
    <row r="74" spans="2:16" ht="15.75">
      <c r="B74" s="303">
        <v>2028</v>
      </c>
      <c r="C74" s="304"/>
      <c r="D74" s="346"/>
      <c r="E74" s="313">
        <f t="shared" si="5"/>
        <v>7382.78926316</v>
      </c>
      <c r="F74" s="309">
        <f t="shared" si="5"/>
        <v>300.87860286000006</v>
      </c>
      <c r="G74" s="310">
        <f t="shared" si="10"/>
        <v>7683.66786602</v>
      </c>
      <c r="H74" s="308">
        <f t="shared" si="6"/>
        <v>19575.500226100026</v>
      </c>
      <c r="I74" s="309">
        <f t="shared" si="6"/>
        <v>2345.5490288200003</v>
      </c>
      <c r="J74" s="310">
        <f t="shared" si="7"/>
        <v>21921.049254920028</v>
      </c>
      <c r="K74" s="308">
        <f t="shared" si="8"/>
        <v>26958.289489260027</v>
      </c>
      <c r="L74" s="309">
        <f t="shared" si="8"/>
        <v>2646.4276316800006</v>
      </c>
      <c r="M74" s="310">
        <f t="shared" si="9"/>
        <v>29604.717120940026</v>
      </c>
      <c r="P74" s="312"/>
    </row>
    <row r="75" spans="2:16" ht="15.75">
      <c r="B75" s="303">
        <v>2029</v>
      </c>
      <c r="C75" s="304"/>
      <c r="D75" s="346"/>
      <c r="E75" s="313">
        <f t="shared" si="5"/>
        <v>3691.39404226</v>
      </c>
      <c r="F75" s="309">
        <f t="shared" si="5"/>
        <v>60.418068600000005</v>
      </c>
      <c r="G75" s="310">
        <f>+F75+E75</f>
        <v>3751.81211086</v>
      </c>
      <c r="H75" s="308">
        <f t="shared" si="6"/>
        <v>16333.855367400007</v>
      </c>
      <c r="I75" s="309">
        <f t="shared" si="6"/>
        <v>1906.3997149199997</v>
      </c>
      <c r="J75" s="310">
        <f t="shared" si="7"/>
        <v>18240.255082320007</v>
      </c>
      <c r="K75" s="308">
        <f t="shared" si="8"/>
        <v>20025.249409660006</v>
      </c>
      <c r="L75" s="309">
        <f t="shared" si="8"/>
        <v>1966.8177835199997</v>
      </c>
      <c r="M75" s="310">
        <f t="shared" si="9"/>
        <v>21992.067193180006</v>
      </c>
      <c r="P75" s="312"/>
    </row>
    <row r="76" spans="2:16" ht="15.75">
      <c r="B76" s="303">
        <v>2030</v>
      </c>
      <c r="C76" s="304"/>
      <c r="D76" s="346"/>
      <c r="E76" s="305">
        <f t="shared" si="5"/>
        <v>0</v>
      </c>
      <c r="F76" s="306">
        <f t="shared" si="5"/>
        <v>0</v>
      </c>
      <c r="G76" s="307">
        <f t="shared" si="10"/>
        <v>0</v>
      </c>
      <c r="H76" s="308">
        <f t="shared" si="6"/>
        <v>11664.14166994</v>
      </c>
      <c r="I76" s="309">
        <f t="shared" si="6"/>
        <v>1462.2445859799993</v>
      </c>
      <c r="J76" s="310">
        <f t="shared" si="7"/>
        <v>13126.386255919999</v>
      </c>
      <c r="K76" s="308">
        <f t="shared" si="8"/>
        <v>11664.14166994</v>
      </c>
      <c r="L76" s="309">
        <f t="shared" si="8"/>
        <v>1462.2445859799993</v>
      </c>
      <c r="M76" s="310">
        <f t="shared" si="9"/>
        <v>13126.386255919999</v>
      </c>
      <c r="P76" s="312"/>
    </row>
    <row r="77" spans="2:16" ht="15.75">
      <c r="B77" s="303">
        <v>2031</v>
      </c>
      <c r="C77" s="304"/>
      <c r="D77" s="346"/>
      <c r="E77" s="305">
        <f t="shared" si="5"/>
        <v>0</v>
      </c>
      <c r="F77" s="306">
        <f t="shared" si="5"/>
        <v>0</v>
      </c>
      <c r="G77" s="307">
        <f t="shared" si="10"/>
        <v>0</v>
      </c>
      <c r="H77" s="308">
        <f t="shared" si="6"/>
        <v>10814.371401279997</v>
      </c>
      <c r="I77" s="309">
        <f t="shared" si="6"/>
        <v>1056.4607697799995</v>
      </c>
      <c r="J77" s="310">
        <f t="shared" si="7"/>
        <v>11870.832171059998</v>
      </c>
      <c r="K77" s="308">
        <f t="shared" si="8"/>
        <v>10814.371401279997</v>
      </c>
      <c r="L77" s="309">
        <f t="shared" si="8"/>
        <v>1056.4607697799995</v>
      </c>
      <c r="M77" s="310">
        <f t="shared" si="9"/>
        <v>11870.832171059998</v>
      </c>
      <c r="P77" s="312"/>
    </row>
    <row r="78" spans="2:16" ht="15.75">
      <c r="B78" s="303">
        <v>2032</v>
      </c>
      <c r="C78" s="304"/>
      <c r="D78" s="346"/>
      <c r="E78" s="305">
        <f t="shared" si="5"/>
        <v>0</v>
      </c>
      <c r="F78" s="306">
        <f t="shared" si="5"/>
        <v>0</v>
      </c>
      <c r="G78" s="307">
        <f t="shared" si="10"/>
        <v>0</v>
      </c>
      <c r="H78" s="308">
        <f t="shared" si="6"/>
        <v>9221.616924819999</v>
      </c>
      <c r="I78" s="309">
        <f t="shared" si="6"/>
        <v>-392.55063560000025</v>
      </c>
      <c r="J78" s="310">
        <f t="shared" si="7"/>
        <v>8829.066289219998</v>
      </c>
      <c r="K78" s="308">
        <f t="shared" si="8"/>
        <v>9221.616924819999</v>
      </c>
      <c r="L78" s="309">
        <f t="shared" si="8"/>
        <v>-392.55063560000025</v>
      </c>
      <c r="M78" s="310">
        <f t="shared" si="9"/>
        <v>8829.066289219998</v>
      </c>
      <c r="P78" s="312"/>
    </row>
    <row r="79" spans="2:16" ht="15.75">
      <c r="B79" s="303">
        <v>2033</v>
      </c>
      <c r="C79" s="304"/>
      <c r="D79" s="346"/>
      <c r="E79" s="305">
        <f t="shared" si="5"/>
        <v>0</v>
      </c>
      <c r="F79" s="306">
        <f t="shared" si="5"/>
        <v>0</v>
      </c>
      <c r="G79" s="307">
        <f t="shared" si="10"/>
        <v>0</v>
      </c>
      <c r="H79" s="308">
        <f t="shared" si="6"/>
        <v>5538.6565756</v>
      </c>
      <c r="I79" s="309">
        <f t="shared" si="6"/>
        <v>309.35050348000004</v>
      </c>
      <c r="J79" s="310">
        <f t="shared" si="7"/>
        <v>5848.00707908</v>
      </c>
      <c r="K79" s="308">
        <f t="shared" si="8"/>
        <v>5538.6565756</v>
      </c>
      <c r="L79" s="309">
        <f t="shared" si="8"/>
        <v>309.35050348000004</v>
      </c>
      <c r="M79" s="310">
        <f t="shared" si="9"/>
        <v>5848.00707908</v>
      </c>
      <c r="P79" s="312"/>
    </row>
    <row r="80" spans="2:16" ht="15.75">
      <c r="B80" s="303">
        <v>2034</v>
      </c>
      <c r="C80" s="304"/>
      <c r="D80" s="346"/>
      <c r="E80" s="305">
        <f t="shared" si="5"/>
        <v>0</v>
      </c>
      <c r="F80" s="306">
        <f t="shared" si="5"/>
        <v>0</v>
      </c>
      <c r="G80" s="307">
        <f t="shared" si="10"/>
        <v>0</v>
      </c>
      <c r="H80" s="308">
        <f t="shared" si="6"/>
        <v>2420.84359684</v>
      </c>
      <c r="I80" s="309">
        <f t="shared" si="6"/>
        <v>214.97483428</v>
      </c>
      <c r="J80" s="310">
        <f t="shared" si="7"/>
        <v>2635.81843112</v>
      </c>
      <c r="K80" s="308">
        <f t="shared" si="8"/>
        <v>2420.84359684</v>
      </c>
      <c r="L80" s="309">
        <f t="shared" si="8"/>
        <v>214.97483428</v>
      </c>
      <c r="M80" s="310">
        <f t="shared" si="9"/>
        <v>2635.81843112</v>
      </c>
      <c r="P80" s="312"/>
    </row>
    <row r="81" spans="2:16" ht="15.75">
      <c r="B81" s="303">
        <v>2035</v>
      </c>
      <c r="C81" s="304"/>
      <c r="D81" s="346"/>
      <c r="E81" s="305">
        <f t="shared" si="5"/>
        <v>0</v>
      </c>
      <c r="F81" s="306">
        <f t="shared" si="5"/>
        <v>0</v>
      </c>
      <c r="G81" s="307">
        <f t="shared" si="10"/>
        <v>0</v>
      </c>
      <c r="H81" s="308">
        <f t="shared" si="6"/>
        <v>2421.36743684</v>
      </c>
      <c r="I81" s="309">
        <f t="shared" si="6"/>
        <v>158.76290622</v>
      </c>
      <c r="J81" s="310">
        <f t="shared" si="7"/>
        <v>2580.13034306</v>
      </c>
      <c r="K81" s="308">
        <f t="shared" si="8"/>
        <v>2421.36743684</v>
      </c>
      <c r="L81" s="309">
        <f t="shared" si="8"/>
        <v>158.76290622</v>
      </c>
      <c r="M81" s="310">
        <f t="shared" si="9"/>
        <v>2580.13034306</v>
      </c>
      <c r="P81" s="312"/>
    </row>
    <row r="82" spans="2:16" ht="15.75">
      <c r="B82" s="303">
        <v>2036</v>
      </c>
      <c r="C82" s="304"/>
      <c r="D82" s="346"/>
      <c r="E82" s="305">
        <f t="shared" si="5"/>
        <v>0</v>
      </c>
      <c r="F82" s="306">
        <f t="shared" si="5"/>
        <v>0</v>
      </c>
      <c r="G82" s="307">
        <f t="shared" si="10"/>
        <v>0</v>
      </c>
      <c r="H82" s="308">
        <f t="shared" si="6"/>
        <v>1770.03437366</v>
      </c>
      <c r="I82" s="309">
        <f t="shared" si="6"/>
        <v>103.24297079999998</v>
      </c>
      <c r="J82" s="310">
        <f t="shared" si="7"/>
        <v>1873.27734446</v>
      </c>
      <c r="K82" s="308">
        <f t="shared" si="8"/>
        <v>1770.03437366</v>
      </c>
      <c r="L82" s="309">
        <f t="shared" si="8"/>
        <v>103.24297079999998</v>
      </c>
      <c r="M82" s="310">
        <f t="shared" si="9"/>
        <v>1873.27734446</v>
      </c>
      <c r="P82" s="312"/>
    </row>
    <row r="83" spans="2:16" ht="15.75">
      <c r="B83" s="303">
        <v>2037</v>
      </c>
      <c r="C83" s="304"/>
      <c r="D83" s="346"/>
      <c r="E83" s="305">
        <f t="shared" si="5"/>
        <v>0</v>
      </c>
      <c r="F83" s="306">
        <f t="shared" si="5"/>
        <v>0</v>
      </c>
      <c r="G83" s="307">
        <f t="shared" si="10"/>
        <v>0</v>
      </c>
      <c r="H83" s="308">
        <f t="shared" si="6"/>
        <v>1212.73131076</v>
      </c>
      <c r="I83" s="309">
        <f t="shared" si="6"/>
        <v>74.8713053</v>
      </c>
      <c r="J83" s="310">
        <f t="shared" si="7"/>
        <v>1287.60261606</v>
      </c>
      <c r="K83" s="308">
        <f t="shared" si="8"/>
        <v>1212.73131076</v>
      </c>
      <c r="L83" s="309">
        <f t="shared" si="8"/>
        <v>74.8713053</v>
      </c>
      <c r="M83" s="310">
        <f t="shared" si="9"/>
        <v>1287.60261606</v>
      </c>
      <c r="P83" s="312"/>
    </row>
    <row r="84" spans="2:16" ht="15.75">
      <c r="B84" s="303">
        <v>2038</v>
      </c>
      <c r="C84" s="304"/>
      <c r="D84" s="346"/>
      <c r="E84" s="305">
        <f t="shared" si="5"/>
        <v>0</v>
      </c>
      <c r="F84" s="306">
        <f t="shared" si="5"/>
        <v>0</v>
      </c>
      <c r="G84" s="307">
        <f t="shared" si="10"/>
        <v>0</v>
      </c>
      <c r="H84" s="308">
        <f t="shared" si="6"/>
        <v>1212.7313434999999</v>
      </c>
      <c r="I84" s="309">
        <f t="shared" si="6"/>
        <v>54.905634799999994</v>
      </c>
      <c r="J84" s="310">
        <f t="shared" si="7"/>
        <v>1267.6369782999998</v>
      </c>
      <c r="K84" s="308">
        <f t="shared" si="8"/>
        <v>1212.7313434999999</v>
      </c>
      <c r="L84" s="309">
        <f t="shared" si="8"/>
        <v>54.905634799999994</v>
      </c>
      <c r="M84" s="310">
        <f t="shared" si="9"/>
        <v>1267.6369782999998</v>
      </c>
      <c r="P84" s="312"/>
    </row>
    <row r="85" spans="2:16" ht="15.75">
      <c r="B85" s="303">
        <v>2039</v>
      </c>
      <c r="C85" s="304"/>
      <c r="D85" s="346"/>
      <c r="E85" s="305">
        <f t="shared" si="5"/>
        <v>0</v>
      </c>
      <c r="F85" s="306">
        <f t="shared" si="5"/>
        <v>0</v>
      </c>
      <c r="G85" s="307">
        <f t="shared" si="10"/>
        <v>0</v>
      </c>
      <c r="H85" s="308">
        <f t="shared" si="6"/>
        <v>998.2840488399999</v>
      </c>
      <c r="I85" s="309">
        <f t="shared" si="6"/>
        <v>34.93993156</v>
      </c>
      <c r="J85" s="310">
        <f t="shared" si="7"/>
        <v>1033.2239803999998</v>
      </c>
      <c r="K85" s="308">
        <f t="shared" si="8"/>
        <v>998.2840488399999</v>
      </c>
      <c r="L85" s="309">
        <f t="shared" si="8"/>
        <v>34.93993156</v>
      </c>
      <c r="M85" s="310">
        <f t="shared" si="9"/>
        <v>1033.2239803999998</v>
      </c>
      <c r="P85" s="312"/>
    </row>
    <row r="86" spans="2:16" ht="15.75">
      <c r="B86" s="303">
        <v>2040</v>
      </c>
      <c r="C86" s="304"/>
      <c r="D86" s="346"/>
      <c r="E86" s="305">
        <f t="shared" si="5"/>
        <v>0</v>
      </c>
      <c r="F86" s="306">
        <f t="shared" si="5"/>
        <v>0</v>
      </c>
      <c r="G86" s="307">
        <f>+F86+E86</f>
        <v>0</v>
      </c>
      <c r="H86" s="308">
        <f t="shared" si="6"/>
        <v>998.2842125399999</v>
      </c>
      <c r="I86" s="309">
        <f t="shared" si="6"/>
        <v>14.974293799999998</v>
      </c>
      <c r="J86" s="310">
        <f>+H86+I86</f>
        <v>1013.2585063399999</v>
      </c>
      <c r="K86" s="308">
        <f t="shared" si="8"/>
        <v>998.2842125399999</v>
      </c>
      <c r="L86" s="309">
        <f t="shared" si="8"/>
        <v>14.974293799999998</v>
      </c>
      <c r="M86" s="310">
        <f>+K86+L86</f>
        <v>1013.2585063399999</v>
      </c>
      <c r="P86" s="312"/>
    </row>
    <row r="87" spans="2:16" ht="8.25" customHeight="1">
      <c r="B87" s="314"/>
      <c r="C87" s="315"/>
      <c r="D87" s="348"/>
      <c r="E87" s="316"/>
      <c r="F87" s="317"/>
      <c r="G87" s="318"/>
      <c r="H87" s="320"/>
      <c r="I87" s="317"/>
      <c r="J87" s="318"/>
      <c r="K87" s="320"/>
      <c r="L87" s="321"/>
      <c r="M87" s="318"/>
      <c r="P87" s="312"/>
    </row>
    <row r="88" spans="2:16" ht="15" customHeight="1">
      <c r="B88" s="635" t="s">
        <v>16</v>
      </c>
      <c r="C88" s="641"/>
      <c r="D88" s="338"/>
      <c r="E88" s="643">
        <f aca="true" t="shared" si="11" ref="E88:M88">SUM(E62:E86)</f>
        <v>141683.98611602</v>
      </c>
      <c r="F88" s="645">
        <f t="shared" si="11"/>
        <v>22067.381176019997</v>
      </c>
      <c r="G88" s="639">
        <f t="shared" si="11"/>
        <v>163751.36729203997</v>
      </c>
      <c r="H88" s="635">
        <f t="shared" si="11"/>
        <v>2394556.81133148</v>
      </c>
      <c r="I88" s="637">
        <f t="shared" si="11"/>
        <v>327942.13439172006</v>
      </c>
      <c r="J88" s="639">
        <f t="shared" si="11"/>
        <v>2722498.945723199</v>
      </c>
      <c r="K88" s="635">
        <f t="shared" si="11"/>
        <v>2536240.7974474994</v>
      </c>
      <c r="L88" s="637">
        <f t="shared" si="11"/>
        <v>350009.5155677401</v>
      </c>
      <c r="M88" s="639">
        <f t="shared" si="11"/>
        <v>2886250.3130152384</v>
      </c>
      <c r="P88" s="312"/>
    </row>
    <row r="89" spans="2:16" ht="15" customHeight="1">
      <c r="B89" s="636"/>
      <c r="C89" s="642"/>
      <c r="D89" s="339"/>
      <c r="E89" s="644"/>
      <c r="F89" s="646"/>
      <c r="G89" s="640"/>
      <c r="H89" s="636"/>
      <c r="I89" s="638"/>
      <c r="J89" s="640"/>
      <c r="K89" s="636"/>
      <c r="L89" s="638"/>
      <c r="M89" s="640"/>
      <c r="P89" s="312"/>
    </row>
    <row r="90" ht="6.75" customHeight="1"/>
    <row r="91" spans="2:13" ht="15.75">
      <c r="B91" s="322" t="s">
        <v>188</v>
      </c>
      <c r="C91" s="323"/>
      <c r="D91" s="323"/>
      <c r="E91" s="291"/>
      <c r="F91" s="288"/>
      <c r="G91" s="291"/>
      <c r="H91" s="324"/>
      <c r="I91" s="292"/>
      <c r="J91" s="291"/>
      <c r="K91" s="291"/>
      <c r="L91" s="291"/>
      <c r="M91" s="291"/>
    </row>
    <row r="92" spans="2:13" ht="15">
      <c r="B92" s="322" t="s">
        <v>342</v>
      </c>
      <c r="C92" s="323"/>
      <c r="D92" s="323"/>
      <c r="E92" s="291"/>
      <c r="F92" s="288"/>
      <c r="G92" s="291"/>
      <c r="H92" s="324"/>
      <c r="I92" s="292"/>
      <c r="J92" s="291"/>
      <c r="K92" s="291"/>
      <c r="L92" s="291"/>
      <c r="M92" s="291"/>
    </row>
    <row r="93" spans="2:8" ht="15">
      <c r="B93" s="322" t="s">
        <v>343</v>
      </c>
      <c r="C93" s="323"/>
      <c r="D93" s="323"/>
      <c r="E93" s="291"/>
      <c r="F93" s="288"/>
      <c r="G93" s="291"/>
      <c r="H93" s="349"/>
    </row>
    <row r="94" spans="5:9" ht="15">
      <c r="E94" s="447"/>
      <c r="F94" s="280"/>
      <c r="I94" s="280"/>
    </row>
    <row r="95" spans="5:13" ht="15">
      <c r="E95" s="457">
        <f>+E88-'Residencia Acreedor'!D15</f>
        <v>0</v>
      </c>
      <c r="F95" s="372"/>
      <c r="G95" s="372"/>
      <c r="H95" s="372"/>
      <c r="I95" s="372"/>
      <c r="J95" s="372"/>
      <c r="K95" s="372"/>
      <c r="L95" s="372"/>
      <c r="M95" s="372"/>
    </row>
    <row r="96" spans="5:9" ht="15">
      <c r="E96" s="335"/>
      <c r="F96" s="280"/>
      <c r="I96" s="280"/>
    </row>
    <row r="97" ht="15">
      <c r="E97" s="428"/>
    </row>
    <row r="98" spans="5:13" ht="15">
      <c r="E98" s="335"/>
      <c r="F98" s="335"/>
      <c r="G98" s="335"/>
      <c r="H98" s="335"/>
      <c r="I98" s="335"/>
      <c r="J98" s="335"/>
      <c r="K98" s="335"/>
      <c r="L98" s="335"/>
      <c r="M98" s="335"/>
    </row>
  </sheetData>
  <sheetProtection/>
  <mergeCells count="28">
    <mergeCell ref="B59:C60"/>
    <mergeCell ref="G41:G42"/>
    <mergeCell ref="J88:J89"/>
    <mergeCell ref="E12:G12"/>
    <mergeCell ref="H12:J12"/>
    <mergeCell ref="B12:C13"/>
    <mergeCell ref="B41:C42"/>
    <mergeCell ref="E41:E42"/>
    <mergeCell ref="F41:F42"/>
    <mergeCell ref="K12:M12"/>
    <mergeCell ref="H41:H42"/>
    <mergeCell ref="E59:G59"/>
    <mergeCell ref="H59:J59"/>
    <mergeCell ref="K59:M59"/>
    <mergeCell ref="I41:I42"/>
    <mergeCell ref="J41:J42"/>
    <mergeCell ref="K41:K42"/>
    <mergeCell ref="L41:L42"/>
    <mergeCell ref="M41:M42"/>
    <mergeCell ref="K88:K89"/>
    <mergeCell ref="L88:L89"/>
    <mergeCell ref="M88:M89"/>
    <mergeCell ref="B88:C89"/>
    <mergeCell ref="E88:E89"/>
    <mergeCell ref="F88:F89"/>
    <mergeCell ref="G88:G89"/>
    <mergeCell ref="H88:H89"/>
    <mergeCell ref="I88:I89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4" r:id="rId2"/>
  <ignoredErrors>
    <ignoredError sqref="G63:G75 G62 G76:G8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10" customFormat="1" ht="12.75"/>
    <row r="2" s="10" customFormat="1" ht="12.75">
      <c r="D2" s="11"/>
    </row>
    <row r="3" s="10" customFormat="1" ht="12.75">
      <c r="D3" s="11"/>
    </row>
    <row r="4" spans="1:7" ht="15">
      <c r="A4" s="10"/>
      <c r="B4" s="10"/>
      <c r="C4" s="10"/>
      <c r="D4" s="11"/>
      <c r="E4" s="10"/>
      <c r="F4" s="10"/>
      <c r="G4" s="10"/>
    </row>
    <row r="5" spans="1:7" ht="15">
      <c r="A5" s="10"/>
      <c r="B5" s="10"/>
      <c r="C5" s="10"/>
      <c r="D5" s="10"/>
      <c r="E5" s="10"/>
      <c r="F5" s="10"/>
      <c r="G5" s="10"/>
    </row>
    <row r="6" spans="1:7" ht="18">
      <c r="A6" s="10"/>
      <c r="B6" s="549" t="s">
        <v>12</v>
      </c>
      <c r="C6" s="549"/>
      <c r="D6" s="549"/>
      <c r="E6" s="549"/>
      <c r="F6" s="549"/>
      <c r="G6" s="549"/>
    </row>
    <row r="7" spans="1:7" ht="15.75">
      <c r="A7" s="10"/>
      <c r="B7" s="550" t="str">
        <f>+Indice!B7</f>
        <v>AL 30 DE ABRIL DE 2016</v>
      </c>
      <c r="C7" s="550"/>
      <c r="D7" s="550"/>
      <c r="E7" s="550"/>
      <c r="F7" s="550"/>
      <c r="G7" s="550"/>
    </row>
    <row r="8" spans="1:7" ht="18.75" customHeight="1">
      <c r="A8" s="12"/>
      <c r="B8" s="12"/>
      <c r="C8" s="12"/>
      <c r="D8" s="12"/>
      <c r="E8" s="12"/>
      <c r="F8" s="12"/>
      <c r="G8" s="12"/>
    </row>
    <row r="9" spans="1:7" ht="21" customHeight="1">
      <c r="A9" s="12"/>
      <c r="B9" s="13" t="s">
        <v>0</v>
      </c>
      <c r="C9" s="13" t="s">
        <v>1</v>
      </c>
      <c r="D9" s="551" t="s">
        <v>176</v>
      </c>
      <c r="E9" s="551"/>
      <c r="F9" s="551"/>
      <c r="G9" s="551"/>
    </row>
    <row r="10" spans="1:7" ht="58.5" customHeight="1">
      <c r="A10" s="12"/>
      <c r="B10" s="13"/>
      <c r="C10" s="13"/>
      <c r="D10" s="551" t="s">
        <v>209</v>
      </c>
      <c r="E10" s="551"/>
      <c r="F10" s="551"/>
      <c r="G10" s="551"/>
    </row>
    <row r="11" spans="1:7" ht="105" customHeight="1">
      <c r="A11" s="12"/>
      <c r="B11" s="13"/>
      <c r="C11" s="13"/>
      <c r="D11" s="552" t="s">
        <v>210</v>
      </c>
      <c r="E11" s="552"/>
      <c r="F11" s="552"/>
      <c r="G11" s="552"/>
    </row>
    <row r="12" spans="1:7" ht="9" customHeight="1">
      <c r="A12" s="12"/>
      <c r="B12" s="13"/>
      <c r="C12" s="13"/>
      <c r="D12" s="14"/>
      <c r="E12" s="14"/>
      <c r="F12" s="14"/>
      <c r="G12" s="14"/>
    </row>
    <row r="13" spans="1:7" ht="23.25" customHeight="1">
      <c r="A13" s="12"/>
      <c r="B13" s="15" t="s">
        <v>8</v>
      </c>
      <c r="C13" s="16" t="s">
        <v>1</v>
      </c>
      <c r="D13" s="553" t="s">
        <v>281</v>
      </c>
      <c r="E13" s="553"/>
      <c r="F13" s="553"/>
      <c r="G13" s="553"/>
    </row>
    <row r="14" spans="1:7" ht="9" customHeight="1">
      <c r="A14" s="12"/>
      <c r="B14" s="15"/>
      <c r="C14" s="16"/>
      <c r="D14" s="17"/>
      <c r="E14" s="17"/>
      <c r="F14" s="17"/>
      <c r="G14" s="17"/>
    </row>
    <row r="15" spans="1:7" ht="23.25" customHeight="1">
      <c r="A15" s="12"/>
      <c r="B15" s="16" t="s">
        <v>2</v>
      </c>
      <c r="C15" s="16" t="s">
        <v>1</v>
      </c>
      <c r="D15" s="18">
        <v>42490</v>
      </c>
      <c r="E15" s="12"/>
      <c r="F15" s="12"/>
      <c r="G15" s="12"/>
    </row>
    <row r="16" spans="1:7" ht="8.25" customHeight="1">
      <c r="A16" s="12"/>
      <c r="B16" s="16"/>
      <c r="C16" s="16"/>
      <c r="D16" s="18"/>
      <c r="E16" s="12"/>
      <c r="F16" s="12"/>
      <c r="G16" s="12"/>
    </row>
    <row r="17" spans="1:7" ht="24.75" customHeight="1">
      <c r="A17" s="12"/>
      <c r="B17" s="16" t="s">
        <v>9</v>
      </c>
      <c r="C17" s="16" t="s">
        <v>1</v>
      </c>
      <c r="D17" s="12" t="s">
        <v>3</v>
      </c>
      <c r="E17" s="12"/>
      <c r="F17" s="12"/>
      <c r="G17" s="12"/>
    </row>
    <row r="18" spans="1:7" ht="6.75" customHeight="1">
      <c r="A18" s="12"/>
      <c r="B18" s="16"/>
      <c r="C18" s="16"/>
      <c r="D18" s="12"/>
      <c r="E18" s="12"/>
      <c r="F18" s="12"/>
      <c r="G18" s="12"/>
    </row>
    <row r="19" spans="1:7" ht="14.25" customHeight="1">
      <c r="A19" s="12"/>
      <c r="B19" s="13" t="s">
        <v>4</v>
      </c>
      <c r="C19" s="13" t="s">
        <v>1</v>
      </c>
      <c r="D19" s="19" t="s">
        <v>80</v>
      </c>
      <c r="E19" s="19"/>
      <c r="F19" s="19"/>
      <c r="G19" s="19"/>
    </row>
    <row r="20" spans="1:7" ht="27.75" customHeight="1">
      <c r="A20" s="12"/>
      <c r="B20" s="13"/>
      <c r="C20" s="13"/>
      <c r="D20" s="555" t="s">
        <v>99</v>
      </c>
      <c r="E20" s="555"/>
      <c r="F20" s="555"/>
      <c r="G20" s="555"/>
    </row>
    <row r="21" spans="1:7" ht="15.75" customHeight="1">
      <c r="A21" s="12"/>
      <c r="B21" s="13"/>
      <c r="C21" s="13"/>
      <c r="D21" s="19" t="s">
        <v>96</v>
      </c>
      <c r="E21" s="19"/>
      <c r="F21" s="19"/>
      <c r="G21" s="19"/>
    </row>
    <row r="22" spans="1:7" ht="6.75" customHeight="1">
      <c r="A22" s="12"/>
      <c r="B22" s="13"/>
      <c r="C22" s="13"/>
      <c r="D22" s="19"/>
      <c r="E22" s="19"/>
      <c r="F22" s="19"/>
      <c r="G22" s="19"/>
    </row>
    <row r="23" spans="1:7" ht="15">
      <c r="A23" s="12"/>
      <c r="B23" s="16" t="s">
        <v>5</v>
      </c>
      <c r="C23" s="16" t="s">
        <v>1</v>
      </c>
      <c r="D23" s="12" t="s">
        <v>258</v>
      </c>
      <c r="E23" s="12"/>
      <c r="F23" s="12"/>
      <c r="G23" s="12"/>
    </row>
    <row r="24" spans="1:7" ht="16.5" customHeight="1">
      <c r="A24" s="12"/>
      <c r="B24" s="16"/>
      <c r="C24" s="16"/>
      <c r="D24" s="12" t="s">
        <v>75</v>
      </c>
      <c r="E24" s="12"/>
      <c r="F24" s="12"/>
      <c r="G24" s="12"/>
    </row>
    <row r="25" spans="1:7" ht="6" customHeight="1">
      <c r="A25" s="12"/>
      <c r="B25" s="16"/>
      <c r="C25" s="16"/>
      <c r="D25" s="12"/>
      <c r="E25" s="12"/>
      <c r="F25" s="12"/>
      <c r="G25" s="12"/>
    </row>
    <row r="26" spans="1:10" ht="15.75">
      <c r="A26" s="12"/>
      <c r="B26" s="16" t="s">
        <v>6</v>
      </c>
      <c r="C26" s="16" t="s">
        <v>1</v>
      </c>
      <c r="D26" s="171" t="s">
        <v>13</v>
      </c>
      <c r="E26" s="20"/>
      <c r="F26" s="20"/>
      <c r="G26" s="20"/>
      <c r="H26" s="20"/>
      <c r="I26" s="20"/>
      <c r="J26" s="4"/>
    </row>
    <row r="27" spans="1:7" ht="7.5" customHeight="1">
      <c r="A27" s="12"/>
      <c r="B27" s="16"/>
      <c r="C27" s="16"/>
      <c r="D27" s="12"/>
      <c r="E27" s="12"/>
      <c r="F27" s="12"/>
      <c r="G27" s="12"/>
    </row>
    <row r="28" spans="1:7" ht="20.25" customHeight="1">
      <c r="A28" s="12"/>
      <c r="B28" s="16" t="s">
        <v>7</v>
      </c>
      <c r="C28" s="16" t="s">
        <v>1</v>
      </c>
      <c r="D28" s="18">
        <v>42521</v>
      </c>
      <c r="E28" s="12"/>
      <c r="F28" s="12"/>
      <c r="G28" s="12"/>
    </row>
    <row r="29" spans="1:7" ht="7.5" customHeight="1">
      <c r="A29" s="12"/>
      <c r="B29" s="16"/>
      <c r="C29" s="16"/>
      <c r="D29" s="18"/>
      <c r="E29" s="12"/>
      <c r="F29" s="12"/>
      <c r="G29" s="12"/>
    </row>
    <row r="30" spans="2:7" ht="18" customHeight="1">
      <c r="B30" s="21" t="s">
        <v>10</v>
      </c>
      <c r="C30" s="22" t="s">
        <v>1</v>
      </c>
      <c r="D30" s="552" t="s">
        <v>97</v>
      </c>
      <c r="E30" s="552"/>
      <c r="F30" s="552"/>
      <c r="G30" s="552"/>
    </row>
    <row r="31" spans="2:7" ht="6" customHeight="1">
      <c r="B31" s="21"/>
      <c r="C31" s="22"/>
      <c r="D31" s="14"/>
      <c r="E31" s="14"/>
      <c r="F31" s="14"/>
      <c r="G31" s="14"/>
    </row>
    <row r="32" spans="2:7" ht="27.75" customHeight="1">
      <c r="B32" s="13" t="s">
        <v>29</v>
      </c>
      <c r="C32" s="13" t="s">
        <v>1</v>
      </c>
      <c r="D32" s="554" t="s">
        <v>307</v>
      </c>
      <c r="E32" s="554"/>
      <c r="F32" s="554"/>
      <c r="G32" s="554"/>
    </row>
    <row r="33" spans="4:7" ht="7.5" customHeight="1">
      <c r="D33" s="551"/>
      <c r="E33" s="551"/>
      <c r="F33" s="551"/>
      <c r="G33" s="551"/>
    </row>
    <row r="34" spans="2:7" ht="28.5" customHeight="1">
      <c r="B34" s="13" t="s">
        <v>11</v>
      </c>
      <c r="C34" s="13" t="s">
        <v>1</v>
      </c>
      <c r="D34" s="552" t="s">
        <v>337</v>
      </c>
      <c r="E34" s="552"/>
      <c r="F34" s="552"/>
      <c r="G34" s="552"/>
    </row>
    <row r="35" spans="4:7" ht="15.75" customHeight="1">
      <c r="D35" s="551"/>
      <c r="E35" s="551"/>
      <c r="F35" s="551"/>
      <c r="G35" s="551"/>
    </row>
    <row r="36" spans="2:7" ht="15">
      <c r="B36" s="13" t="s">
        <v>76</v>
      </c>
      <c r="C36" s="13" t="s">
        <v>1</v>
      </c>
      <c r="D36" s="12" t="s">
        <v>77</v>
      </c>
      <c r="E36" s="12"/>
      <c r="F36" s="12"/>
      <c r="G36" s="12"/>
    </row>
    <row r="37" spans="4:7" ht="15">
      <c r="D37" s="551"/>
      <c r="E37" s="551"/>
      <c r="F37" s="551"/>
      <c r="G37" s="551"/>
    </row>
    <row r="38" spans="4:7" ht="15">
      <c r="D38" s="551"/>
      <c r="E38" s="551"/>
      <c r="F38" s="551"/>
      <c r="G38" s="551"/>
    </row>
    <row r="39" spans="4:7" ht="15">
      <c r="D39" s="551"/>
      <c r="E39" s="551"/>
      <c r="F39" s="551"/>
      <c r="G39" s="551"/>
    </row>
    <row r="40" spans="4:7" ht="15">
      <c r="D40" s="551"/>
      <c r="E40" s="551"/>
      <c r="F40" s="551"/>
      <c r="G40" s="551"/>
    </row>
    <row r="41" spans="4:7" ht="15">
      <c r="D41" s="551"/>
      <c r="E41" s="551"/>
      <c r="F41" s="551"/>
      <c r="G41" s="551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zoomScale="85" zoomScaleNormal="85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81" customWidth="1"/>
    <col min="2" max="2" width="28.00390625" style="81" customWidth="1"/>
    <col min="3" max="4" width="17.7109375" style="81" customWidth="1"/>
    <col min="5" max="5" width="19.421875" style="81" customWidth="1"/>
    <col min="6" max="6" width="8.140625" style="81" customWidth="1"/>
    <col min="7" max="7" width="3.8515625" style="81" customWidth="1"/>
    <col min="8" max="8" width="33.00390625" style="81" customWidth="1"/>
    <col min="9" max="10" width="17.7109375" style="81" customWidth="1"/>
    <col min="11" max="11" width="16.140625" style="81" customWidth="1"/>
    <col min="12" max="12" width="0.71875" style="81" customWidth="1"/>
    <col min="13" max="13" width="10.8515625" style="81" customWidth="1"/>
    <col min="14" max="14" width="11.421875" style="81" customWidth="1"/>
    <col min="15" max="16" width="15.7109375" style="82" customWidth="1"/>
    <col min="17" max="16384" width="15.7109375" style="81" customWidth="1"/>
  </cols>
  <sheetData>
    <row r="1" spans="15:16" s="10" customFormat="1" ht="12.75">
      <c r="O1" s="80"/>
      <c r="P1" s="80"/>
    </row>
    <row r="2" spans="4:16" s="10" customFormat="1" ht="12.75">
      <c r="D2" s="11"/>
      <c r="O2" s="80"/>
      <c r="P2" s="80"/>
    </row>
    <row r="3" spans="4:16" s="10" customFormat="1" ht="12.75">
      <c r="D3" s="11"/>
      <c r="O3" s="80"/>
      <c r="P3" s="80"/>
    </row>
    <row r="4" spans="1:16" s="1" customFormat="1" ht="15">
      <c r="A4" s="10"/>
      <c r="B4" s="276"/>
      <c r="C4" s="276"/>
      <c r="D4" s="276"/>
      <c r="E4" s="276"/>
      <c r="F4" s="276"/>
      <c r="G4" s="276"/>
      <c r="H4" s="276"/>
      <c r="I4" s="204"/>
      <c r="J4" s="204"/>
      <c r="K4" s="204"/>
      <c r="O4" s="41"/>
      <c r="P4" s="41"/>
    </row>
    <row r="5" spans="1:16" s="1" customFormat="1" ht="18">
      <c r="A5" s="10"/>
      <c r="B5" s="560" t="s">
        <v>59</v>
      </c>
      <c r="C5" s="560"/>
      <c r="D5" s="560"/>
      <c r="E5" s="560"/>
      <c r="F5" s="560"/>
      <c r="G5" s="560"/>
      <c r="H5" s="560"/>
      <c r="I5" s="560"/>
      <c r="J5" s="560"/>
      <c r="K5" s="560"/>
      <c r="O5" s="41"/>
      <c r="P5" s="41"/>
    </row>
    <row r="6" spans="1:16" s="1" customFormat="1" ht="24.75" customHeight="1">
      <c r="A6" s="10"/>
      <c r="B6" s="550" t="s">
        <v>12</v>
      </c>
      <c r="C6" s="550"/>
      <c r="D6" s="550"/>
      <c r="E6" s="550"/>
      <c r="F6" s="550"/>
      <c r="G6" s="550"/>
      <c r="H6" s="550"/>
      <c r="I6" s="550"/>
      <c r="J6" s="550"/>
      <c r="K6" s="550"/>
      <c r="O6" s="41"/>
      <c r="P6" s="41"/>
    </row>
    <row r="7" spans="1:16" s="1" customFormat="1" ht="15.75" customHeight="1">
      <c r="A7" s="10"/>
      <c r="B7" s="550" t="str">
        <f>+Portada!B7</f>
        <v>AL 30 DE ABRIL DE 2016</v>
      </c>
      <c r="C7" s="550"/>
      <c r="D7" s="550"/>
      <c r="E7" s="550"/>
      <c r="F7" s="550"/>
      <c r="G7" s="550"/>
      <c r="H7" s="550"/>
      <c r="I7" s="550"/>
      <c r="J7" s="550"/>
      <c r="K7" s="550"/>
      <c r="O7" s="41"/>
      <c r="P7" s="41"/>
    </row>
    <row r="8" spans="1:16" s="1" customFormat="1" ht="15.75" customHeight="1">
      <c r="A8" s="10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204"/>
      <c r="M8" s="204"/>
      <c r="O8" s="41"/>
      <c r="P8" s="41"/>
    </row>
    <row r="9" spans="1:16" s="1" customFormat="1" ht="12" customHeight="1">
      <c r="A9" s="10"/>
      <c r="B9" s="556"/>
      <c r="C9" s="556"/>
      <c r="D9" s="556"/>
      <c r="E9" s="556"/>
      <c r="F9" s="556"/>
      <c r="G9" s="556"/>
      <c r="H9" s="467"/>
      <c r="I9" s="467"/>
      <c r="J9" s="467"/>
      <c r="K9" s="467"/>
      <c r="L9" s="204"/>
      <c r="M9" s="204"/>
      <c r="O9" s="41"/>
      <c r="P9" s="41"/>
    </row>
    <row r="10" spans="1:16" s="1" customFormat="1" ht="19.5" customHeight="1">
      <c r="A10" s="10"/>
      <c r="B10" s="556" t="s">
        <v>308</v>
      </c>
      <c r="C10" s="556"/>
      <c r="D10" s="556"/>
      <c r="E10" s="556"/>
      <c r="F10" s="556"/>
      <c r="G10" s="556"/>
      <c r="H10" s="556"/>
      <c r="I10" s="556"/>
      <c r="J10" s="556"/>
      <c r="K10" s="556"/>
      <c r="L10" s="204"/>
      <c r="M10" s="204"/>
      <c r="O10" s="41"/>
      <c r="P10" s="41"/>
    </row>
    <row r="11" spans="1:16" s="1" customFormat="1" ht="12.75" customHeight="1">
      <c r="A11" s="12"/>
      <c r="B11" s="102"/>
      <c r="C11" s="158"/>
      <c r="D11" s="158"/>
      <c r="E11" s="158"/>
      <c r="F11" s="158"/>
      <c r="G11" s="158"/>
      <c r="H11" s="158"/>
      <c r="I11" s="102"/>
      <c r="J11" s="102"/>
      <c r="K11" s="102"/>
      <c r="L11" s="204"/>
      <c r="M11" s="204"/>
      <c r="O11" s="41"/>
      <c r="P11" s="41"/>
    </row>
    <row r="12" spans="2:13" ht="19.5" customHeight="1">
      <c r="B12" s="557" t="s">
        <v>30</v>
      </c>
      <c r="C12" s="558"/>
      <c r="D12" s="558"/>
      <c r="E12" s="559"/>
      <c r="F12" s="205"/>
      <c r="G12" s="206"/>
      <c r="H12" s="557" t="s">
        <v>31</v>
      </c>
      <c r="I12" s="558"/>
      <c r="J12" s="558"/>
      <c r="K12" s="559"/>
      <c r="L12" s="124"/>
      <c r="M12" s="124"/>
    </row>
    <row r="13" spans="2:14" ht="19.5" customHeight="1">
      <c r="B13" s="207"/>
      <c r="C13" s="208" t="s">
        <v>14</v>
      </c>
      <c r="D13" s="208" t="s">
        <v>309</v>
      </c>
      <c r="E13" s="209" t="s">
        <v>32</v>
      </c>
      <c r="F13" s="210"/>
      <c r="G13" s="206"/>
      <c r="H13" s="211"/>
      <c r="I13" s="208" t="s">
        <v>14</v>
      </c>
      <c r="J13" s="208" t="str">
        <f>+D13</f>
        <v>Soles</v>
      </c>
      <c r="K13" s="209" t="s">
        <v>32</v>
      </c>
      <c r="L13" s="124"/>
      <c r="M13" s="124"/>
      <c r="N13" s="448"/>
    </row>
    <row r="14" spans="2:14" ht="19.5" customHeight="1">
      <c r="B14" s="212" t="s">
        <v>35</v>
      </c>
      <c r="C14" s="213">
        <f>(+'Residencia Acreedor'!C18+'Residencia Acreedor'!C46)/1000</f>
        <v>1011.8885320100003</v>
      </c>
      <c r="D14" s="213">
        <f>(+'Residencia Acreedor'!D18+'Residencia Acreedor'!D46)/1000</f>
        <v>3312.9230538007405</v>
      </c>
      <c r="E14" s="214">
        <f>+D14/$D$16</f>
        <v>0.9589869456992034</v>
      </c>
      <c r="F14" s="215"/>
      <c r="G14" s="206"/>
      <c r="H14" s="212" t="s">
        <v>36</v>
      </c>
      <c r="I14" s="213">
        <f>(+'Tipo Instrum.'!C19+'Tipo Instrum.'!C45)/1000</f>
        <v>1055.1640317399997</v>
      </c>
      <c r="J14" s="213">
        <f>(+'Tipo Instrum.'!D19+'Tipo Instrum.'!D45)/1000</f>
        <v>3454.6070399167593</v>
      </c>
      <c r="K14" s="216">
        <f>+J14/$J$16</f>
        <v>1</v>
      </c>
      <c r="L14" s="124"/>
      <c r="M14" s="394"/>
      <c r="N14" s="394"/>
    </row>
    <row r="15" spans="2:15" ht="19.5" customHeight="1">
      <c r="B15" s="212" t="s">
        <v>33</v>
      </c>
      <c r="C15" s="213">
        <f>(+'Residencia Acreedor'!C15)/1000</f>
        <v>43.27549972999999</v>
      </c>
      <c r="D15" s="213">
        <f>(+'Residencia Acreedor'!D15)/1000</f>
        <v>141.68398611601998</v>
      </c>
      <c r="E15" s="214">
        <f>+D15/$D$16</f>
        <v>0.041013054300796506</v>
      </c>
      <c r="F15" s="215"/>
      <c r="G15" s="206"/>
      <c r="H15" s="212" t="s">
        <v>34</v>
      </c>
      <c r="I15" s="213">
        <f>(+'Tipo Instrum.'!C15)/1000</f>
        <v>0</v>
      </c>
      <c r="J15" s="213">
        <f>(+'Tipo Instrum.'!D15)/1000</f>
        <v>0</v>
      </c>
      <c r="K15" s="216">
        <f>+J15/$J$16</f>
        <v>0</v>
      </c>
      <c r="L15" s="124"/>
      <c r="M15" s="394"/>
      <c r="O15" s="261"/>
    </row>
    <row r="16" spans="2:13" ht="24" customHeight="1">
      <c r="B16" s="217" t="s">
        <v>37</v>
      </c>
      <c r="C16" s="218">
        <f>+C15+C14</f>
        <v>1055.1640317400004</v>
      </c>
      <c r="D16" s="218">
        <f>+D15+D14</f>
        <v>3454.6070399167606</v>
      </c>
      <c r="E16" s="219">
        <f>SUM(E14:E15)</f>
        <v>0.9999999999999999</v>
      </c>
      <c r="F16" s="220"/>
      <c r="G16" s="206"/>
      <c r="H16" s="217" t="s">
        <v>37</v>
      </c>
      <c r="I16" s="218">
        <f>+I15+I14</f>
        <v>1055.1640317399997</v>
      </c>
      <c r="J16" s="218">
        <f>+J15+J14</f>
        <v>3454.6070399167593</v>
      </c>
      <c r="K16" s="221">
        <f>SUM(K14:K15)</f>
        <v>1</v>
      </c>
      <c r="L16" s="124"/>
      <c r="M16" s="394"/>
    </row>
    <row r="17" spans="2:13" ht="24" customHeight="1">
      <c r="B17" s="360"/>
      <c r="C17" s="383"/>
      <c r="D17" s="262"/>
      <c r="E17" s="220"/>
      <c r="F17" s="220"/>
      <c r="G17" s="206"/>
      <c r="H17" s="360"/>
      <c r="I17" s="405"/>
      <c r="J17" s="449"/>
      <c r="K17" s="220"/>
      <c r="L17" s="124"/>
      <c r="M17" s="124"/>
    </row>
    <row r="18" spans="2:13" ht="19.5" customHeight="1">
      <c r="B18" s="124"/>
      <c r="C18" s="222"/>
      <c r="D18" s="260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2:14" ht="19.5" customHeight="1">
      <c r="B19" s="561" t="s">
        <v>38</v>
      </c>
      <c r="C19" s="562"/>
      <c r="D19" s="562"/>
      <c r="E19" s="563"/>
      <c r="F19" s="203"/>
      <c r="G19" s="124"/>
      <c r="H19" s="561" t="s">
        <v>95</v>
      </c>
      <c r="I19" s="562"/>
      <c r="J19" s="562"/>
      <c r="K19" s="563"/>
      <c r="L19" s="124"/>
      <c r="M19" s="124"/>
      <c r="N19" s="124"/>
    </row>
    <row r="20" spans="2:16" ht="19.5" customHeight="1">
      <c r="B20" s="223"/>
      <c r="C20" s="224" t="s">
        <v>14</v>
      </c>
      <c r="D20" s="224" t="str">
        <f>+D13</f>
        <v>Soles</v>
      </c>
      <c r="E20" s="225" t="s">
        <v>32</v>
      </c>
      <c r="F20" s="226"/>
      <c r="G20" s="124"/>
      <c r="H20" s="227"/>
      <c r="I20" s="228" t="s">
        <v>14</v>
      </c>
      <c r="J20" s="228" t="str">
        <f>+J13</f>
        <v>Soles</v>
      </c>
      <c r="K20" s="229" t="s">
        <v>32</v>
      </c>
      <c r="L20" s="124"/>
      <c r="M20" s="124"/>
      <c r="N20" s="125"/>
      <c r="O20" s="83"/>
      <c r="P20" s="83"/>
    </row>
    <row r="21" spans="2:16" ht="19.5" customHeight="1">
      <c r="B21" s="230" t="s">
        <v>126</v>
      </c>
      <c r="C21" s="231">
        <f>(+Plazo!C16+Plazo!C21)/1000</f>
        <v>676.4696098900002</v>
      </c>
      <c r="D21" s="231">
        <f>(+Plazo!D16+Plazo!D21)/1000</f>
        <v>2214.7615027798606</v>
      </c>
      <c r="E21" s="232">
        <f>+D21/$D$23</f>
        <v>0.6411037426801591</v>
      </c>
      <c r="F21" s="233"/>
      <c r="G21" s="124"/>
      <c r="H21" s="234" t="s">
        <v>100</v>
      </c>
      <c r="I21" s="235">
        <f>(+Acreedor!C19+Acreedor!C52+Acreedor!C113+Acreedor!C97)/1000</f>
        <v>903.58212767</v>
      </c>
      <c r="J21" s="235">
        <f>(+Acreedor!D19+Acreedor!D52+Acreedor!D113+Acreedor!D97)/1000</f>
        <v>2958.32788599158</v>
      </c>
      <c r="K21" s="236">
        <f>+J21/$J$35</f>
        <v>0.8563428059426585</v>
      </c>
      <c r="L21" s="124"/>
      <c r="M21" s="394"/>
      <c r="N21" s="393"/>
      <c r="O21" s="83"/>
      <c r="P21" s="83"/>
    </row>
    <row r="22" spans="2:16" ht="29.25" customHeight="1">
      <c r="B22" s="230" t="s">
        <v>125</v>
      </c>
      <c r="C22" s="231">
        <f>(+Plazo!C17+Plazo!C22)/1000</f>
        <v>378.6944218499997</v>
      </c>
      <c r="D22" s="231">
        <f>(+Plazo!D17+Plazo!D22)/1000</f>
        <v>1239.845537136899</v>
      </c>
      <c r="E22" s="232">
        <f>+D22/$D$23</f>
        <v>0.3588962573198409</v>
      </c>
      <c r="F22" s="233"/>
      <c r="G22" s="124"/>
      <c r="H22" s="373" t="s">
        <v>256</v>
      </c>
      <c r="I22" s="235">
        <f>+Acreedor!C40/1000</f>
        <v>70.37263381</v>
      </c>
      <c r="J22" s="235">
        <f>+Acreedor!D40/1000</f>
        <v>230.40000309394</v>
      </c>
      <c r="K22" s="236">
        <f>+J22/$J$35</f>
        <v>0.0666935487688613</v>
      </c>
      <c r="L22" s="394"/>
      <c r="M22" s="394"/>
      <c r="N22" s="357"/>
      <c r="O22" s="202"/>
      <c r="P22" s="83"/>
    </row>
    <row r="23" spans="2:16" ht="18.75" customHeight="1">
      <c r="B23" s="237" t="s">
        <v>37</v>
      </c>
      <c r="C23" s="238">
        <f>+C22+C21</f>
        <v>1055.16403174</v>
      </c>
      <c r="D23" s="238">
        <f>+D22+D21</f>
        <v>3454.6070399167597</v>
      </c>
      <c r="E23" s="239">
        <f>+E22+E21</f>
        <v>1</v>
      </c>
      <c r="F23" s="240"/>
      <c r="G23" s="124"/>
      <c r="H23" s="373" t="s">
        <v>257</v>
      </c>
      <c r="I23" s="235">
        <f>+Acreedor!C32/1000</f>
        <v>29.314679239999997</v>
      </c>
      <c r="J23" s="235">
        <f>+Acreedor!D32/1000</f>
        <v>95.97625983175999</v>
      </c>
      <c r="K23" s="236">
        <f>+J23/$J$35</f>
        <v>0.027782106249072132</v>
      </c>
      <c r="L23" s="124"/>
      <c r="M23" s="394"/>
      <c r="N23" s="450"/>
      <c r="O23" s="83"/>
      <c r="P23" s="83"/>
    </row>
    <row r="24" spans="2:16" ht="24.75" customHeight="1">
      <c r="B24" s="226"/>
      <c r="C24" s="395"/>
      <c r="D24" s="398"/>
      <c r="E24" s="240"/>
      <c r="F24" s="240"/>
      <c r="G24" s="124"/>
      <c r="H24" s="241" t="s">
        <v>84</v>
      </c>
      <c r="I24" s="243">
        <f>+Acreedor!C33/1000</f>
        <v>13.96082049</v>
      </c>
      <c r="J24" s="243">
        <f>+Acreedor!D33/1000</f>
        <v>45.707726284260005</v>
      </c>
      <c r="K24" s="244">
        <f>+J24/$J$35</f>
        <v>0.013230948051724388</v>
      </c>
      <c r="L24" s="124"/>
      <c r="M24" s="394"/>
      <c r="N24" s="393"/>
      <c r="O24" s="83"/>
      <c r="P24" s="83"/>
    </row>
    <row r="25" spans="2:16" ht="22.5" customHeight="1">
      <c r="B25" s="226"/>
      <c r="C25" s="409"/>
      <c r="D25" s="409"/>
      <c r="E25" s="240"/>
      <c r="F25" s="240"/>
      <c r="G25" s="124"/>
      <c r="H25" s="242" t="s">
        <v>204</v>
      </c>
      <c r="I25" s="235">
        <f>(+Acreedor!C41+Acreedor!C106)/1000</f>
        <v>5.276566689999999</v>
      </c>
      <c r="J25" s="235">
        <f>(+Acreedor!D41+Acreedor!D106)/1000</f>
        <v>17.27547934306</v>
      </c>
      <c r="K25" s="236">
        <f aca="true" t="shared" si="0" ref="K25:K34">+J25/$J$35</f>
        <v>0.005000707502603902</v>
      </c>
      <c r="L25" s="124"/>
      <c r="M25" s="394"/>
      <c r="N25" s="125"/>
      <c r="O25" s="83"/>
      <c r="P25" s="83"/>
    </row>
    <row r="26" spans="2:17" ht="26.25" customHeight="1">
      <c r="B26" s="561" t="s">
        <v>39</v>
      </c>
      <c r="C26" s="562"/>
      <c r="D26" s="562"/>
      <c r="E26" s="563"/>
      <c r="F26" s="203"/>
      <c r="G26" s="124"/>
      <c r="H26" s="242" t="s">
        <v>167</v>
      </c>
      <c r="I26" s="235">
        <f>(+Acreedor!C49+Acreedor!C110)/1000</f>
        <v>4.428517360000001</v>
      </c>
      <c r="J26" s="235">
        <f>(+Acreedor!D49+Acreedor!D110)/1000</f>
        <v>14.498965836640002</v>
      </c>
      <c r="K26" s="236">
        <f t="shared" si="0"/>
        <v>0.0041969942367133485</v>
      </c>
      <c r="L26" s="124"/>
      <c r="M26" s="393"/>
      <c r="N26" s="357"/>
      <c r="O26" s="83"/>
      <c r="P26" s="83"/>
      <c r="Q26" s="84"/>
    </row>
    <row r="27" spans="2:17" ht="19.5" customHeight="1">
      <c r="B27" s="223"/>
      <c r="C27" s="228" t="s">
        <v>14</v>
      </c>
      <c r="D27" s="462" t="str">
        <f>+D20</f>
        <v>Soles</v>
      </c>
      <c r="E27" s="225" t="s">
        <v>32</v>
      </c>
      <c r="F27" s="226"/>
      <c r="G27" s="124"/>
      <c r="H27" s="242" t="s">
        <v>241</v>
      </c>
      <c r="I27" s="235">
        <f>(+Acreedor!C43+Acreedor!C105)/1000</f>
        <v>4.28549745</v>
      </c>
      <c r="J27" s="235">
        <f>(+Acreedor!D43+Acreedor!D105)/1000</f>
        <v>14.0307186513</v>
      </c>
      <c r="K27" s="236">
        <f t="shared" si="0"/>
        <v>0.004061451415220319</v>
      </c>
      <c r="L27" s="124"/>
      <c r="M27" s="393"/>
      <c r="N27" s="125"/>
      <c r="O27" s="173"/>
      <c r="P27" s="174"/>
      <c r="Q27" s="84"/>
    </row>
    <row r="28" spans="2:17" ht="19.5" customHeight="1">
      <c r="B28" s="230" t="s">
        <v>74</v>
      </c>
      <c r="C28" s="231">
        <f>(+Acreedor!C19+Acreedor!C52+Acreedor!C113+Acreedor!C97)/1000</f>
        <v>903.58212767</v>
      </c>
      <c r="D28" s="231">
        <f>(+Acreedor!D19+Acreedor!D52+Acreedor!D113+Acreedor!D97)/1000</f>
        <v>2958.32788599158</v>
      </c>
      <c r="E28" s="232">
        <f>+C28/$C$32</f>
        <v>0.8563428059426585</v>
      </c>
      <c r="F28" s="233"/>
      <c r="G28" s="124"/>
      <c r="H28" s="242" t="s">
        <v>54</v>
      </c>
      <c r="I28" s="247">
        <f>+(Acreedor!C24+Acreedor!C42+Acreedor!C95+Acreedor!C107)/1000</f>
        <v>2.4986534000000002</v>
      </c>
      <c r="J28" s="247">
        <f>+(Acreedor!D24+Acreedor!D42+Acreedor!D95+Acreedor!D107)/1000</f>
        <v>8.180591231600001</v>
      </c>
      <c r="K28" s="236">
        <f t="shared" si="0"/>
        <v>0.002368023667258293</v>
      </c>
      <c r="L28" s="124"/>
      <c r="M28" s="393"/>
      <c r="N28" s="356"/>
      <c r="O28" s="85"/>
      <c r="P28" s="83"/>
      <c r="Q28" s="84"/>
    </row>
    <row r="29" spans="2:17" ht="19.5" customHeight="1">
      <c r="B29" s="230" t="s">
        <v>85</v>
      </c>
      <c r="C29" s="231">
        <f>(+Acreedor!C39+Acreedor!C48+Acreedor!C57+Acreedor!C94+Acreedor!C104+Acreedor!C109+Acreedor!C116+Acreedor!C23)/1000</f>
        <v>108.30640434</v>
      </c>
      <c r="D29" s="231">
        <f>(+Acreedor!D39+Acreedor!D48+Acreedor!D57+Acreedor!D94+Acreedor!D104+Acreedor!D109+Acreedor!D116+Acreedor!D23)/1000</f>
        <v>354.59516780916</v>
      </c>
      <c r="E29" s="232">
        <f>+C29/$C$32</f>
        <v>0.10264413975654496</v>
      </c>
      <c r="F29" s="233"/>
      <c r="G29" s="124"/>
      <c r="H29" s="242" t="s">
        <v>52</v>
      </c>
      <c r="I29" s="247">
        <f>+Acreedor!C44/1000</f>
        <v>0.20061426999999998</v>
      </c>
      <c r="J29" s="247">
        <f>+Acreedor!D44/1000</f>
        <v>0.65681111998</v>
      </c>
      <c r="K29" s="236">
        <f t="shared" si="0"/>
        <v>0.0001901261452867954</v>
      </c>
      <c r="L29" s="124"/>
      <c r="M29" s="393"/>
      <c r="N29" s="126"/>
      <c r="O29" s="83"/>
      <c r="P29" s="83"/>
      <c r="Q29" s="84"/>
    </row>
    <row r="30" spans="2:17" ht="19.5" customHeight="1">
      <c r="B30" s="230" t="s">
        <v>65</v>
      </c>
      <c r="C30" s="231">
        <f>(+Acreedor!C31)/1000</f>
        <v>43.27549972999999</v>
      </c>
      <c r="D30" s="231">
        <f>(+Acreedor!D31)/1000</f>
        <v>141.68398611602</v>
      </c>
      <c r="E30" s="232">
        <f>+C30/$C$32</f>
        <v>0.04101305430079651</v>
      </c>
      <c r="F30" s="233"/>
      <c r="G30" s="124"/>
      <c r="H30" s="242" t="s">
        <v>189</v>
      </c>
      <c r="I30" s="235">
        <f>+Acreedor!C116/1000</f>
        <v>0.45101508</v>
      </c>
      <c r="J30" s="235">
        <f>+Acreedor!D116/1000</f>
        <v>1.47662337192</v>
      </c>
      <c r="K30" s="236">
        <f t="shared" si="0"/>
        <v>0.00042743598761252447</v>
      </c>
      <c r="L30" s="124"/>
      <c r="M30" s="393"/>
      <c r="N30" s="84"/>
      <c r="O30" s="83"/>
      <c r="P30" s="83"/>
      <c r="Q30" s="84"/>
    </row>
    <row r="31" spans="2:17" ht="15.75" customHeight="1">
      <c r="B31" s="230"/>
      <c r="C31" s="245"/>
      <c r="D31" s="245"/>
      <c r="E31" s="232"/>
      <c r="F31" s="233"/>
      <c r="G31" s="124"/>
      <c r="H31" s="234" t="s">
        <v>53</v>
      </c>
      <c r="I31" s="247">
        <f>+Acreedor!C45/1000</f>
        <v>0.17591788</v>
      </c>
      <c r="J31" s="247">
        <f>+Acreedor!D45/1000</f>
        <v>0.57595513912</v>
      </c>
      <c r="K31" s="236">
        <f t="shared" si="0"/>
        <v>0.00016672088387044965</v>
      </c>
      <c r="L31" s="394"/>
      <c r="M31" s="393"/>
      <c r="N31" s="84"/>
      <c r="O31" s="83"/>
      <c r="P31" s="83"/>
      <c r="Q31" s="84"/>
    </row>
    <row r="32" spans="2:17" ht="19.5" customHeight="1">
      <c r="B32" s="237" t="s">
        <v>37</v>
      </c>
      <c r="C32" s="238">
        <f>+C31+C30+C29+C28</f>
        <v>1055.16403174</v>
      </c>
      <c r="D32" s="238">
        <f>+D31+D30+D29+D28</f>
        <v>3454.60703991676</v>
      </c>
      <c r="E32" s="239">
        <f>+E30+E29+E28</f>
        <v>1</v>
      </c>
      <c r="F32" s="240"/>
      <c r="G32" s="124"/>
      <c r="H32" s="242" t="s">
        <v>83</v>
      </c>
      <c r="I32" s="248">
        <f>+Acreedor!C46</f>
        <v>0</v>
      </c>
      <c r="J32" s="248">
        <f>+Acreedor!D46</f>
        <v>0</v>
      </c>
      <c r="K32" s="236">
        <f t="shared" si="0"/>
        <v>0</v>
      </c>
      <c r="L32" s="124"/>
      <c r="M32" s="393"/>
      <c r="N32" s="84"/>
      <c r="O32" s="83"/>
      <c r="P32" s="83"/>
      <c r="Q32" s="84"/>
    </row>
    <row r="33" spans="2:17" ht="23.25" customHeight="1">
      <c r="B33" s="399"/>
      <c r="C33" s="400"/>
      <c r="D33" s="400"/>
      <c r="E33" s="399"/>
      <c r="F33" s="246"/>
      <c r="G33" s="124"/>
      <c r="H33" s="234" t="s">
        <v>82</v>
      </c>
      <c r="I33" s="248">
        <f>(+Acreedor!C50+Acreedor!C111)/1000</f>
        <v>20.616988399999997</v>
      </c>
      <c r="J33" s="248">
        <f>(+Acreedor!D50+Acreedor!D111)/1000</f>
        <v>67.5000200216</v>
      </c>
      <c r="K33" s="236">
        <f t="shared" si="0"/>
        <v>0.01953913114911803</v>
      </c>
      <c r="L33" s="124"/>
      <c r="M33" s="393"/>
      <c r="N33" s="86"/>
      <c r="O33" s="83"/>
      <c r="P33" s="83"/>
      <c r="Q33" s="84"/>
    </row>
    <row r="34" spans="2:17" ht="23.25" customHeight="1">
      <c r="B34" s="561" t="s">
        <v>29</v>
      </c>
      <c r="C34" s="562"/>
      <c r="D34" s="562"/>
      <c r="E34" s="563"/>
      <c r="F34" s="203"/>
      <c r="G34" s="124"/>
      <c r="H34" s="242" t="s">
        <v>15</v>
      </c>
      <c r="I34" s="248">
        <v>0</v>
      </c>
      <c r="J34" s="248">
        <v>0</v>
      </c>
      <c r="K34" s="236">
        <f t="shared" si="0"/>
        <v>0</v>
      </c>
      <c r="L34" s="124"/>
      <c r="M34" s="126"/>
      <c r="N34" s="201"/>
      <c r="O34" s="201"/>
      <c r="P34" s="83"/>
      <c r="Q34" s="84"/>
    </row>
    <row r="35" spans="2:17" ht="19.5" customHeight="1">
      <c r="B35" s="223"/>
      <c r="C35" s="228" t="s">
        <v>14</v>
      </c>
      <c r="D35" s="462" t="str">
        <f>+D27</f>
        <v>Soles</v>
      </c>
      <c r="E35" s="225" t="s">
        <v>32</v>
      </c>
      <c r="F35" s="226"/>
      <c r="G35" s="124"/>
      <c r="H35" s="237" t="s">
        <v>37</v>
      </c>
      <c r="I35" s="249">
        <f>SUM(I21:I34)</f>
        <v>1055.16403174</v>
      </c>
      <c r="J35" s="249">
        <f>SUM(J21:J34)</f>
        <v>3454.6070399167597</v>
      </c>
      <c r="K35" s="250">
        <f>SUM(K21:K34)</f>
        <v>1.0000000000000002</v>
      </c>
      <c r="L35" s="124"/>
      <c r="M35" s="126"/>
      <c r="N35" s="201"/>
      <c r="O35" s="201"/>
      <c r="P35" s="83"/>
      <c r="Q35" s="84"/>
    </row>
    <row r="36" spans="2:17" ht="19.5" customHeight="1">
      <c r="B36" s="463" t="s">
        <v>309</v>
      </c>
      <c r="C36" s="231">
        <f>(+Moneda!C15+Moneda!C53)/1000</f>
        <v>705.9853462900002</v>
      </c>
      <c r="D36" s="231">
        <f>(+Moneda!D15+Moneda!D53)/1000</f>
        <v>2311.3960237534607</v>
      </c>
      <c r="E36" s="232">
        <f>+D36/$D$40</f>
        <v>0.6690763948102052</v>
      </c>
      <c r="F36" s="240"/>
      <c r="G36" s="124"/>
      <c r="H36" s="251" t="s">
        <v>201</v>
      </c>
      <c r="I36" s="374"/>
      <c r="J36" s="374"/>
      <c r="K36" s="251"/>
      <c r="L36" s="124"/>
      <c r="M36" s="126"/>
      <c r="N36" s="359"/>
      <c r="O36" s="83"/>
      <c r="P36" s="83"/>
      <c r="Q36" s="84"/>
    </row>
    <row r="37" spans="2:17" ht="19.5" customHeight="1">
      <c r="B37" s="230" t="s">
        <v>42</v>
      </c>
      <c r="C37" s="231">
        <f>(+Moneda!C23)/1000</f>
        <v>124.83877825000002</v>
      </c>
      <c r="D37" s="231">
        <f>(+Moneda!D23)/1000</f>
        <v>408.7221599905001</v>
      </c>
      <c r="E37" s="232">
        <f>+D37/$D$40</f>
        <v>0.11831220027860197</v>
      </c>
      <c r="F37" s="240"/>
      <c r="G37" s="124"/>
      <c r="H37" s="252" t="s">
        <v>202</v>
      </c>
      <c r="I37" s="222"/>
      <c r="J37" s="222"/>
      <c r="K37" s="124"/>
      <c r="L37" s="124"/>
      <c r="M37" s="126"/>
      <c r="N37" s="83"/>
      <c r="O37" s="83"/>
      <c r="P37" s="83"/>
      <c r="Q37" s="84"/>
    </row>
    <row r="38" spans="2:17" ht="16.5" customHeight="1">
      <c r="B38" s="230" t="s">
        <v>41</v>
      </c>
      <c r="C38" s="231">
        <f>(+Moneda!C27)/1000</f>
        <v>211.60303680999996</v>
      </c>
      <c r="D38" s="231">
        <f>(+Moneda!D27)/1000</f>
        <v>692.7883425159399</v>
      </c>
      <c r="E38" s="232">
        <f>+D38/$D$40</f>
        <v>0.2005404187830963</v>
      </c>
      <c r="F38" s="240"/>
      <c r="G38" s="124"/>
      <c r="H38" s="404"/>
      <c r="I38" s="426"/>
      <c r="J38" s="402"/>
      <c r="K38" s="403"/>
      <c r="L38" s="124"/>
      <c r="M38" s="126"/>
      <c r="O38" s="81"/>
      <c r="P38" s="81"/>
      <c r="Q38" s="84"/>
    </row>
    <row r="39" spans="2:17" ht="20.25" customHeight="1">
      <c r="B39" s="230" t="s">
        <v>43</v>
      </c>
      <c r="C39" s="231">
        <f>(+Moneda!C31)/1000</f>
        <v>12.73687039</v>
      </c>
      <c r="D39" s="231">
        <f>(+Moneda!D31)/1000</f>
        <v>41.70051365686</v>
      </c>
      <c r="E39" s="232">
        <f>+D39/$D$40</f>
        <v>0.012070986128096577</v>
      </c>
      <c r="F39" s="240"/>
      <c r="G39" s="124"/>
      <c r="H39" s="227"/>
      <c r="I39" s="253"/>
      <c r="J39" s="253"/>
      <c r="K39" s="254"/>
      <c r="L39" s="124"/>
      <c r="M39" s="126"/>
      <c r="N39" s="83"/>
      <c r="O39" s="83"/>
      <c r="P39" s="83"/>
      <c r="Q39" s="84"/>
    </row>
    <row r="40" spans="2:17" ht="19.5" customHeight="1">
      <c r="B40" s="237" t="s">
        <v>37</v>
      </c>
      <c r="C40" s="238">
        <f>+C39+C38+C37+C36</f>
        <v>1055.1640317400002</v>
      </c>
      <c r="D40" s="238">
        <f>+D39+D38+D37+D36</f>
        <v>3454.6070399167606</v>
      </c>
      <c r="E40" s="239">
        <f>+E39+E38+E37+E36</f>
        <v>1</v>
      </c>
      <c r="F40" s="240"/>
      <c r="G40" s="124"/>
      <c r="H40" s="351" t="s">
        <v>81</v>
      </c>
      <c r="I40" s="352"/>
      <c r="J40" s="352"/>
      <c r="K40" s="353"/>
      <c r="L40" s="124"/>
      <c r="M40" s="126"/>
      <c r="O40" s="81"/>
      <c r="P40" s="81"/>
      <c r="Q40" s="84"/>
    </row>
    <row r="41" spans="2:17" ht="19.5" customHeight="1">
      <c r="B41" s="230" t="s">
        <v>45</v>
      </c>
      <c r="C41" s="231">
        <f>(+Moneda!C15+Moneda!C53)/1000</f>
        <v>705.9853462900002</v>
      </c>
      <c r="D41" s="231">
        <f>(+Moneda!D15+Moneda!D53)/1000</f>
        <v>2311.3960237534607</v>
      </c>
      <c r="E41" s="232">
        <f>+C41/$C$43</f>
        <v>0.6690763948102051</v>
      </c>
      <c r="F41" s="233"/>
      <c r="G41" s="124"/>
      <c r="H41" s="354"/>
      <c r="I41" s="565" t="s">
        <v>14</v>
      </c>
      <c r="J41" s="565"/>
      <c r="K41" s="566"/>
      <c r="L41" s="124"/>
      <c r="M41" s="126"/>
      <c r="O41" s="81"/>
      <c r="P41" s="81"/>
      <c r="Q41" s="84"/>
    </row>
    <row r="42" spans="2:17" ht="19.5" customHeight="1">
      <c r="B42" s="230" t="s">
        <v>44</v>
      </c>
      <c r="C42" s="231">
        <f>(+Moneda!C19+Moneda!C58)/1000</f>
        <v>349.17868545</v>
      </c>
      <c r="D42" s="231">
        <f>(+Moneda!D19+Moneda!D58)/1000</f>
        <v>1143.2110161633</v>
      </c>
      <c r="E42" s="232">
        <f>+C42/$C$43</f>
        <v>0.33092360518979486</v>
      </c>
      <c r="F42" s="233"/>
      <c r="G42" s="124"/>
      <c r="H42" s="255"/>
      <c r="I42" s="228" t="s">
        <v>33</v>
      </c>
      <c r="J42" s="228" t="s">
        <v>35</v>
      </c>
      <c r="K42" s="355" t="s">
        <v>37</v>
      </c>
      <c r="L42" s="124"/>
      <c r="M42" s="125"/>
      <c r="O42" s="81"/>
      <c r="P42" s="81"/>
      <c r="Q42" s="84"/>
    </row>
    <row r="43" spans="2:17" ht="19.5" customHeight="1">
      <c r="B43" s="237" t="s">
        <v>37</v>
      </c>
      <c r="C43" s="238">
        <f>+C42+C41</f>
        <v>1055.1640317400002</v>
      </c>
      <c r="D43" s="238">
        <f>+D42+D41</f>
        <v>3454.6070399167606</v>
      </c>
      <c r="E43" s="239">
        <f>+E42+E41</f>
        <v>1</v>
      </c>
      <c r="F43" s="240"/>
      <c r="G43" s="124"/>
      <c r="H43" s="256">
        <v>2009</v>
      </c>
      <c r="I43" s="231">
        <v>71</v>
      </c>
      <c r="J43" s="231">
        <v>192</v>
      </c>
      <c r="K43" s="263">
        <f aca="true" t="shared" si="1" ref="K43:K50">+J43+I43</f>
        <v>263</v>
      </c>
      <c r="L43" s="124"/>
      <c r="M43" s="509"/>
      <c r="N43" s="437"/>
      <c r="O43" s="81"/>
      <c r="P43" s="81"/>
      <c r="Q43" s="84"/>
    </row>
    <row r="44" spans="2:17" ht="19.5" customHeight="1">
      <c r="B44" s="124"/>
      <c r="C44" s="401"/>
      <c r="D44" s="401"/>
      <c r="E44" s="124"/>
      <c r="F44" s="124"/>
      <c r="G44" s="124"/>
      <c r="H44" s="256">
        <v>2010</v>
      </c>
      <c r="I44" s="231">
        <v>72</v>
      </c>
      <c r="J44" s="231">
        <v>249</v>
      </c>
      <c r="K44" s="263">
        <f t="shared" si="1"/>
        <v>321</v>
      </c>
      <c r="L44" s="124"/>
      <c r="M44" s="125"/>
      <c r="N44" s="87"/>
      <c r="O44" s="83"/>
      <c r="P44" s="83"/>
      <c r="Q44" s="84"/>
    </row>
    <row r="45" spans="2:17" ht="19.5" customHeight="1">
      <c r="B45" s="561" t="s">
        <v>8</v>
      </c>
      <c r="C45" s="562"/>
      <c r="D45" s="562"/>
      <c r="E45" s="563"/>
      <c r="F45" s="203"/>
      <c r="G45" s="124"/>
      <c r="H45" s="256">
        <v>2011</v>
      </c>
      <c r="I45" s="231">
        <v>70</v>
      </c>
      <c r="J45" s="231">
        <v>315</v>
      </c>
      <c r="K45" s="263">
        <f t="shared" si="1"/>
        <v>385</v>
      </c>
      <c r="L45" s="124"/>
      <c r="M45" s="125"/>
      <c r="N45" s="83"/>
      <c r="O45" s="83"/>
      <c r="P45" s="83"/>
      <c r="Q45" s="84"/>
    </row>
    <row r="46" spans="2:17" ht="19.5" customHeight="1">
      <c r="B46" s="257"/>
      <c r="C46" s="228" t="s">
        <v>14</v>
      </c>
      <c r="D46" s="462" t="str">
        <f>+D35</f>
        <v>Soles</v>
      </c>
      <c r="E46" s="225" t="s">
        <v>32</v>
      </c>
      <c r="F46" s="226"/>
      <c r="G46" s="124"/>
      <c r="H46" s="256">
        <v>2012</v>
      </c>
      <c r="I46" s="231">
        <v>63.198</v>
      </c>
      <c r="J46" s="247">
        <v>425.85551902000003</v>
      </c>
      <c r="K46" s="263">
        <f t="shared" si="1"/>
        <v>489.05351902</v>
      </c>
      <c r="L46" s="124"/>
      <c r="M46" s="125"/>
      <c r="N46" s="83"/>
      <c r="O46" s="83"/>
      <c r="P46" s="83"/>
      <c r="Q46" s="84"/>
    </row>
    <row r="47" spans="2:17" ht="19.5" customHeight="1">
      <c r="B47" s="230" t="s">
        <v>57</v>
      </c>
      <c r="C47" s="231">
        <f>(+Plazo!C14)/1000</f>
        <v>1024.8524077</v>
      </c>
      <c r="D47" s="231">
        <f>(+Plazo!D14)/1000</f>
        <v>3355.3667828097996</v>
      </c>
      <c r="E47" s="232">
        <f>+D47/$D$49</f>
        <v>0.9712730692781337</v>
      </c>
      <c r="F47" s="259"/>
      <c r="G47" s="124"/>
      <c r="H47" s="258">
        <v>2013</v>
      </c>
      <c r="I47" s="231">
        <v>56.5285205</v>
      </c>
      <c r="J47" s="247">
        <v>591.0717845600001</v>
      </c>
      <c r="K47" s="263">
        <f t="shared" si="1"/>
        <v>647.6003050600001</v>
      </c>
      <c r="L47" s="124"/>
      <c r="M47" s="125"/>
      <c r="N47" s="83"/>
      <c r="O47" s="83"/>
      <c r="P47" s="83"/>
      <c r="Q47" s="84"/>
    </row>
    <row r="48" spans="2:17" ht="19.5" customHeight="1">
      <c r="B48" s="230" t="s">
        <v>56</v>
      </c>
      <c r="C48" s="231">
        <f>(+Plazo!C19)/1000</f>
        <v>30.31162403999999</v>
      </c>
      <c r="D48" s="231">
        <f>(+Plazo!D19)/1000</f>
        <v>99.24025710695997</v>
      </c>
      <c r="E48" s="232">
        <f>+D48/$D$49</f>
        <v>0.028726930721866186</v>
      </c>
      <c r="F48" s="259"/>
      <c r="G48" s="124"/>
      <c r="H48" s="258">
        <v>2014</v>
      </c>
      <c r="I48" s="231">
        <v>50.26007419</v>
      </c>
      <c r="J48" s="231">
        <v>752.8751732600001</v>
      </c>
      <c r="K48" s="263">
        <f t="shared" si="1"/>
        <v>803.1352474500001</v>
      </c>
      <c r="L48" s="124"/>
      <c r="M48" s="125"/>
      <c r="N48" s="83"/>
      <c r="O48" s="83"/>
      <c r="P48" s="83"/>
      <c r="Q48" s="84"/>
    </row>
    <row r="49" spans="2:17" ht="19.5" customHeight="1">
      <c r="B49" s="237" t="s">
        <v>37</v>
      </c>
      <c r="C49" s="238">
        <f>+C48+C47</f>
        <v>1055.16403174</v>
      </c>
      <c r="D49" s="238">
        <f>+D48+D47</f>
        <v>3454.6070399167597</v>
      </c>
      <c r="E49" s="239">
        <f>+E48+E47</f>
        <v>0.9999999999999999</v>
      </c>
      <c r="F49" s="240"/>
      <c r="G49" s="124"/>
      <c r="H49" s="258">
        <v>2015</v>
      </c>
      <c r="I49" s="231">
        <v>44.4029874</v>
      </c>
      <c r="J49" s="231">
        <v>911.7782794100002</v>
      </c>
      <c r="K49" s="263">
        <f t="shared" si="1"/>
        <v>956.1812668100002</v>
      </c>
      <c r="L49" s="124"/>
      <c r="M49" s="126"/>
      <c r="N49" s="425"/>
      <c r="O49" s="83"/>
      <c r="P49" s="83"/>
      <c r="Q49" s="84"/>
    </row>
    <row r="50" spans="2:17" ht="19.5" customHeight="1">
      <c r="B50" s="124"/>
      <c r="C50" s="401"/>
      <c r="D50" s="401"/>
      <c r="E50" s="124"/>
      <c r="F50" s="124"/>
      <c r="G50" s="124"/>
      <c r="H50" s="377">
        <v>2016</v>
      </c>
      <c r="I50" s="264">
        <f>(+'Residencia Acreedor'!C15+'Residencia Acreedor'!C44)/1000</f>
        <v>43.27549972999999</v>
      </c>
      <c r="J50" s="264">
        <f>(+'Residencia Acreedor'!C18+'Residencia Acreedor'!C46)/1000</f>
        <v>1011.8885320100003</v>
      </c>
      <c r="K50" s="265">
        <f t="shared" si="1"/>
        <v>1055.1640317400004</v>
      </c>
      <c r="L50" s="124"/>
      <c r="M50" s="126"/>
      <c r="N50" s="84"/>
      <c r="O50" s="83"/>
      <c r="P50" s="83"/>
      <c r="Q50" s="84"/>
    </row>
    <row r="51" spans="2:17" ht="19.5" customHeight="1">
      <c r="B51" s="359"/>
      <c r="C51" s="361"/>
      <c r="D51" s="361"/>
      <c r="I51" s="419"/>
      <c r="J51" s="419"/>
      <c r="K51" s="222"/>
      <c r="M51" s="84"/>
      <c r="N51" s="84"/>
      <c r="O51" s="83"/>
      <c r="P51" s="83"/>
      <c r="Q51" s="84"/>
    </row>
    <row r="52" spans="3:17" ht="19.5" customHeight="1">
      <c r="C52" s="437"/>
      <c r="D52" s="437"/>
      <c r="M52" s="84"/>
      <c r="N52" s="84"/>
      <c r="O52" s="83"/>
      <c r="P52" s="83"/>
      <c r="Q52" s="84"/>
    </row>
    <row r="53" spans="3:17" ht="25.5" customHeight="1">
      <c r="C53" s="152"/>
      <c r="D53" s="437"/>
      <c r="H53" s="564"/>
      <c r="I53" s="564"/>
      <c r="J53" s="564"/>
      <c r="K53" s="564"/>
      <c r="M53" s="84"/>
      <c r="N53" s="84"/>
      <c r="O53" s="83"/>
      <c r="P53" s="83"/>
      <c r="Q53" s="84"/>
    </row>
    <row r="54" spans="9:17" ht="19.5" customHeight="1">
      <c r="I54" s="88"/>
      <c r="J54" s="88"/>
      <c r="K54" s="88"/>
      <c r="M54" s="84"/>
      <c r="N54" s="84"/>
      <c r="O54" s="83"/>
      <c r="P54" s="83"/>
      <c r="Q54" s="84"/>
    </row>
    <row r="55" spans="13:17" ht="19.5" customHeight="1">
      <c r="M55" s="84"/>
      <c r="N55" s="84"/>
      <c r="O55" s="83"/>
      <c r="P55" s="83"/>
      <c r="Q55" s="84"/>
    </row>
    <row r="56" spans="9:17" ht="19.5" customHeight="1">
      <c r="I56" s="88"/>
      <c r="J56" s="88"/>
      <c r="K56" s="88"/>
      <c r="M56" s="84"/>
      <c r="N56" s="84"/>
      <c r="O56" s="83"/>
      <c r="P56" s="83"/>
      <c r="Q56" s="84"/>
    </row>
    <row r="57" spans="9:17" ht="19.5" customHeight="1">
      <c r="I57" s="88"/>
      <c r="J57" s="89"/>
      <c r="K57" s="88"/>
      <c r="M57" s="84"/>
      <c r="N57" s="84"/>
      <c r="O57" s="83"/>
      <c r="P57" s="83"/>
      <c r="Q57" s="84"/>
    </row>
    <row r="58" spans="9:17" ht="19.5" customHeight="1">
      <c r="I58" s="88"/>
      <c r="J58" s="89"/>
      <c r="K58" s="88"/>
      <c r="M58" s="84"/>
      <c r="N58" s="84"/>
      <c r="O58" s="83"/>
      <c r="P58" s="83"/>
      <c r="Q58" s="84"/>
    </row>
    <row r="59" spans="9:17" ht="19.5" customHeight="1">
      <c r="I59" s="88"/>
      <c r="J59" s="89"/>
      <c r="K59" s="88"/>
      <c r="M59" s="84"/>
      <c r="N59" s="84"/>
      <c r="O59" s="83"/>
      <c r="P59" s="83"/>
      <c r="Q59" s="84"/>
    </row>
    <row r="60" spans="9:17" ht="19.5" customHeight="1">
      <c r="I60" s="88"/>
      <c r="J60" s="88"/>
      <c r="K60" s="88"/>
      <c r="M60" s="84"/>
      <c r="N60" s="84"/>
      <c r="O60" s="83"/>
      <c r="P60" s="83"/>
      <c r="Q60" s="84"/>
    </row>
    <row r="61" spans="11:17" ht="19.5" customHeight="1">
      <c r="K61" s="88"/>
      <c r="M61" s="84"/>
      <c r="N61" s="84"/>
      <c r="O61" s="83"/>
      <c r="P61" s="83"/>
      <c r="Q61" s="84"/>
    </row>
    <row r="62" spans="11:17" ht="19.5" customHeight="1">
      <c r="K62" s="88"/>
      <c r="M62" s="84"/>
      <c r="N62" s="84"/>
      <c r="O62" s="83"/>
      <c r="P62" s="83"/>
      <c r="Q62" s="84"/>
    </row>
    <row r="63" spans="13:17" ht="19.5" customHeight="1">
      <c r="M63" s="84"/>
      <c r="N63" s="84"/>
      <c r="O63" s="83"/>
      <c r="P63" s="83"/>
      <c r="Q63" s="84"/>
    </row>
    <row r="64" spans="13:17" ht="19.5" customHeight="1">
      <c r="M64" s="84"/>
      <c r="N64" s="84"/>
      <c r="O64" s="83"/>
      <c r="P64" s="83"/>
      <c r="Q64" s="84"/>
    </row>
    <row r="65" spans="13:17" ht="19.5" customHeight="1">
      <c r="M65" s="84"/>
      <c r="N65" s="84"/>
      <c r="O65" s="83"/>
      <c r="P65" s="83"/>
      <c r="Q65" s="84"/>
    </row>
    <row r="66" spans="9:17" ht="19.5" customHeight="1">
      <c r="I66" s="90"/>
      <c r="J66" s="90"/>
      <c r="M66" s="84"/>
      <c r="N66" s="84"/>
      <c r="O66" s="83"/>
      <c r="P66" s="83"/>
      <c r="Q66" s="84"/>
    </row>
    <row r="67" spans="13:17" ht="19.5" customHeight="1">
      <c r="M67" s="84"/>
      <c r="N67" s="84"/>
      <c r="O67" s="83"/>
      <c r="P67" s="83"/>
      <c r="Q67" s="84"/>
    </row>
    <row r="68" spans="2:17" ht="19.5" customHeight="1">
      <c r="B68" s="91"/>
      <c r="M68" s="84"/>
      <c r="N68" s="84"/>
      <c r="O68" s="83"/>
      <c r="P68" s="83"/>
      <c r="Q68" s="84"/>
    </row>
    <row r="69" spans="2:17" ht="19.5" customHeight="1">
      <c r="B69" s="91"/>
      <c r="M69" s="84"/>
      <c r="N69" s="84"/>
      <c r="O69" s="83"/>
      <c r="P69" s="83"/>
      <c r="Q69" s="84"/>
    </row>
    <row r="70" spans="13:17" ht="19.5" customHeight="1">
      <c r="M70" s="84"/>
      <c r="N70" s="84"/>
      <c r="O70" s="83"/>
      <c r="P70" s="83"/>
      <c r="Q70" s="84"/>
    </row>
    <row r="71" spans="13:17" ht="19.5" customHeight="1">
      <c r="M71" s="84"/>
      <c r="N71" s="84"/>
      <c r="O71" s="83"/>
      <c r="P71" s="83"/>
      <c r="Q71" s="84"/>
    </row>
    <row r="72" spans="13:17" ht="19.5" customHeight="1">
      <c r="M72" s="84"/>
      <c r="N72" s="84"/>
      <c r="O72" s="83"/>
      <c r="P72" s="83"/>
      <c r="Q72" s="84"/>
    </row>
    <row r="73" spans="11:17" ht="19.5" customHeight="1">
      <c r="K73" s="88"/>
      <c r="M73" s="84"/>
      <c r="N73" s="84"/>
      <c r="O73" s="83"/>
      <c r="P73" s="83"/>
      <c r="Q73" s="84"/>
    </row>
    <row r="76" spans="9:10" ht="19.5" customHeight="1">
      <c r="I76" s="90"/>
      <c r="J76" s="90"/>
    </row>
  </sheetData>
  <sheetProtection/>
  <mergeCells count="14">
    <mergeCell ref="B19:E19"/>
    <mergeCell ref="B10:K10"/>
    <mergeCell ref="H19:K19"/>
    <mergeCell ref="H53:K53"/>
    <mergeCell ref="B34:E34"/>
    <mergeCell ref="B26:E26"/>
    <mergeCell ref="B45:E45"/>
    <mergeCell ref="I41:K41"/>
    <mergeCell ref="B9:G9"/>
    <mergeCell ref="B6:K6"/>
    <mergeCell ref="B7:K7"/>
    <mergeCell ref="B12:E12"/>
    <mergeCell ref="H12:K12"/>
    <mergeCell ref="B5:K5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81" customWidth="1"/>
    <col min="2" max="11" width="16.7109375" style="81" customWidth="1"/>
    <col min="12" max="12" width="2.421875" style="81" customWidth="1"/>
    <col min="13" max="16384" width="15.7109375" style="81" customWidth="1"/>
  </cols>
  <sheetData>
    <row r="1" s="10" customFormat="1" ht="12.75"/>
    <row r="2" s="10" customFormat="1" ht="12.75">
      <c r="D2" s="11"/>
    </row>
    <row r="3" s="10" customFormat="1" ht="12.75">
      <c r="D3" s="11"/>
    </row>
    <row r="4" spans="1:6" s="1" customFormat="1" ht="15">
      <c r="A4" s="10"/>
      <c r="B4" s="10"/>
      <c r="C4" s="10"/>
      <c r="D4" s="10"/>
      <c r="E4" s="10"/>
      <c r="F4" s="10"/>
    </row>
    <row r="5" spans="1:11" s="1" customFormat="1" ht="18">
      <c r="A5" s="10"/>
      <c r="B5" s="560" t="s">
        <v>60</v>
      </c>
      <c r="C5" s="560"/>
      <c r="D5" s="560"/>
      <c r="E5" s="560"/>
      <c r="F5" s="560"/>
      <c r="G5" s="560"/>
      <c r="H5" s="560"/>
      <c r="I5" s="560"/>
      <c r="J5" s="560"/>
      <c r="K5" s="560"/>
    </row>
    <row r="6" spans="1:11" s="1" customFormat="1" ht="24.75" customHeight="1">
      <c r="A6" s="10"/>
      <c r="B6" s="550" t="s">
        <v>12</v>
      </c>
      <c r="C6" s="550"/>
      <c r="D6" s="550"/>
      <c r="E6" s="550"/>
      <c r="F6" s="550"/>
      <c r="G6" s="550"/>
      <c r="H6" s="550"/>
      <c r="I6" s="550"/>
      <c r="J6" s="550"/>
      <c r="K6" s="550"/>
    </row>
    <row r="7" spans="1:11" s="1" customFormat="1" ht="19.5" customHeight="1">
      <c r="A7" s="10"/>
      <c r="B7" s="550" t="str">
        <f>+'Resumen Cuadros'!B7:K7</f>
        <v>AL 30 DE ABRIL DE 2016</v>
      </c>
      <c r="C7" s="550"/>
      <c r="D7" s="550"/>
      <c r="E7" s="550"/>
      <c r="F7" s="550"/>
      <c r="G7" s="550"/>
      <c r="H7" s="550"/>
      <c r="I7" s="550"/>
      <c r="J7" s="550"/>
      <c r="K7" s="550"/>
    </row>
    <row r="8" spans="1:11" s="1" customFormat="1" ht="19.5" customHeight="1">
      <c r="A8" s="10"/>
      <c r="B8" s="275"/>
      <c r="C8" s="275"/>
      <c r="D8" s="275"/>
      <c r="E8" s="275"/>
      <c r="F8" s="275"/>
      <c r="G8" s="275"/>
      <c r="H8" s="275"/>
      <c r="I8" s="275"/>
      <c r="J8" s="275"/>
      <c r="K8" s="275"/>
    </row>
    <row r="9" spans="1:9" s="1" customFormat="1" ht="19.5" customHeight="1">
      <c r="A9" s="10"/>
      <c r="B9" s="2"/>
      <c r="C9" s="2"/>
      <c r="D9" s="2"/>
      <c r="E9" s="2"/>
      <c r="F9" s="2"/>
      <c r="G9" s="2"/>
      <c r="H9" s="2"/>
      <c r="I9" s="2"/>
    </row>
    <row r="10" spans="2:11" ht="19.5" customHeight="1">
      <c r="B10" s="567" t="s">
        <v>18</v>
      </c>
      <c r="C10" s="567"/>
      <c r="D10" s="567"/>
      <c r="E10" s="567" t="s">
        <v>46</v>
      </c>
      <c r="F10" s="567"/>
      <c r="G10" s="567"/>
      <c r="H10" s="568" t="s">
        <v>47</v>
      </c>
      <c r="I10" s="568"/>
      <c r="J10" s="568"/>
      <c r="K10" s="568"/>
    </row>
    <row r="17" ht="19.5" customHeight="1">
      <c r="I17" s="88"/>
    </row>
    <row r="20" spans="7:8" ht="19.5" customHeight="1">
      <c r="G20" s="90"/>
      <c r="H20" s="90"/>
    </row>
    <row r="24" spans="2:13" ht="19.5" customHeight="1">
      <c r="B24" s="567" t="s">
        <v>48</v>
      </c>
      <c r="C24" s="567"/>
      <c r="D24" s="567"/>
      <c r="E24" s="567" t="s">
        <v>49</v>
      </c>
      <c r="F24" s="567"/>
      <c r="G24" s="567"/>
      <c r="H24" s="567" t="s">
        <v>51</v>
      </c>
      <c r="I24" s="567"/>
      <c r="J24" s="567"/>
      <c r="K24" s="567"/>
      <c r="M24" s="138"/>
    </row>
    <row r="37" spans="1:15" ht="19.5" customHeight="1">
      <c r="A37" s="206"/>
      <c r="B37" s="420"/>
      <c r="C37" s="420"/>
      <c r="D37" s="420"/>
      <c r="E37" s="420"/>
      <c r="F37" s="420"/>
      <c r="G37" s="420"/>
      <c r="H37" s="421" t="s">
        <v>226</v>
      </c>
      <c r="I37" s="206"/>
      <c r="J37" s="420"/>
      <c r="K37" s="420"/>
      <c r="L37" s="206"/>
      <c r="M37" s="206"/>
      <c r="N37" s="206"/>
      <c r="O37" s="206"/>
    </row>
    <row r="38" spans="1:15" ht="19.5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5" ht="19.5" customHeight="1">
      <c r="A39" s="206"/>
      <c r="B39" s="570" t="s">
        <v>55</v>
      </c>
      <c r="C39" s="570"/>
      <c r="D39" s="570"/>
      <c r="E39" s="570"/>
      <c r="F39" s="570"/>
      <c r="G39" s="422"/>
      <c r="H39" s="572" t="s">
        <v>58</v>
      </c>
      <c r="I39" s="572"/>
      <c r="J39" s="572"/>
      <c r="K39" s="572"/>
      <c r="L39" s="572"/>
      <c r="M39" s="572"/>
      <c r="N39" s="206"/>
      <c r="O39" s="206"/>
    </row>
    <row r="40" spans="1:15" ht="19.5" customHeight="1">
      <c r="A40" s="571" t="s">
        <v>50</v>
      </c>
      <c r="B40" s="571"/>
      <c r="C40" s="571"/>
      <c r="D40" s="571"/>
      <c r="E40" s="571"/>
      <c r="F40" s="571"/>
      <c r="G40" s="206"/>
      <c r="H40" s="206"/>
      <c r="I40" s="206"/>
      <c r="J40" s="206"/>
      <c r="K40" s="206"/>
      <c r="L40" s="206"/>
      <c r="M40" s="206"/>
      <c r="N40" s="206"/>
      <c r="O40" s="206"/>
    </row>
    <row r="41" spans="1:15" ht="19.5" customHeight="1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</row>
    <row r="42" spans="1:15" ht="19.5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</row>
    <row r="43" spans="1:15" ht="19.5" customHeight="1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</row>
    <row r="44" spans="1:15" ht="19.5" customHeight="1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</row>
    <row r="45" spans="1:15" ht="19.5" customHeigh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</row>
    <row r="46" spans="1:15" ht="19.5" customHeight="1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</row>
    <row r="47" spans="1:15" ht="19.5" customHeight="1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</row>
    <row r="48" spans="1:15" ht="19.5" customHeight="1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</row>
    <row r="49" spans="1:15" ht="19.5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</row>
    <row r="50" spans="1:15" ht="19.5" customHeight="1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</row>
    <row r="51" spans="1:15" ht="19.5" customHeight="1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</row>
    <row r="52" spans="1:15" ht="19.5" customHeight="1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1:15" ht="19.5" customHeight="1">
      <c r="A53" s="206"/>
      <c r="B53" s="569"/>
      <c r="C53" s="569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</row>
    <row r="54" spans="1:15" ht="19.5" customHeight="1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</row>
    <row r="55" spans="1:15" ht="19.5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</row>
    <row r="56" spans="1:15" ht="19.5" customHeight="1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</row>
    <row r="57" spans="1:15" ht="19.5" customHeigh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</row>
    <row r="58" spans="1:15" ht="19.5" customHeight="1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9.5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  <row r="60" spans="1:15" ht="19.5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</row>
    <row r="61" spans="1:15" ht="19.5" customHeight="1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</row>
    <row r="62" spans="1:15" ht="19.5" customHeight="1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</row>
    <row r="63" spans="2:15" ht="19.5" customHeight="1"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</row>
    <row r="64" spans="2:15" ht="19.5" customHeight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</row>
    <row r="65" spans="2:15" ht="19.5" customHeight="1"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</row>
    <row r="66" spans="2:15" ht="19.5" customHeight="1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</row>
    <row r="67" spans="2:15" ht="19.5" customHeigh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2:15" ht="19.5" customHeight="1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</row>
    <row r="69" spans="2:15" ht="19.5" customHeight="1"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</row>
    <row r="70" spans="2:15" ht="19.5" customHeight="1"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</row>
    <row r="71" spans="2:15" ht="19.5" customHeight="1"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</row>
    <row r="72" spans="2:15" ht="19.5" customHeight="1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</row>
    <row r="73" spans="2:15" ht="19.5" customHeight="1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</row>
    <row r="74" spans="2:15" ht="19.5" customHeight="1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</row>
    <row r="75" spans="2:15" ht="19.5" customHeight="1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</row>
    <row r="76" spans="2:15" ht="19.5" customHeight="1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</row>
    <row r="77" spans="2:15" ht="19.5" customHeight="1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</row>
    <row r="78" spans="2:15" ht="19.5" customHeight="1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</row>
    <row r="79" spans="2:15" ht="19.5" customHeight="1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</row>
    <row r="80" spans="2:15" ht="19.5" customHeight="1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</row>
    <row r="81" spans="2:15" ht="19.5" customHeight="1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</row>
    <row r="82" spans="2:15" ht="19.5" customHeight="1"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</row>
    <row r="83" spans="2:15" ht="19.5" customHeight="1"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</row>
    <row r="84" spans="2:15" ht="19.5" customHeight="1"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</row>
    <row r="85" spans="2:15" ht="19.5" customHeight="1"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</row>
    <row r="86" spans="2:15" ht="19.5" customHeight="1"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</row>
    <row r="87" spans="2:15" ht="19.5" customHeight="1"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</row>
    <row r="88" spans="2:15" ht="19.5" customHeight="1"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</row>
    <row r="89" spans="2:15" ht="19.5" customHeight="1"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</row>
    <row r="90" spans="2:15" ht="19.5" customHeight="1"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</row>
    <row r="91" spans="2:15" ht="19.5" customHeight="1"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</row>
    <row r="92" spans="2:15" ht="19.5" customHeight="1"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</row>
    <row r="93" spans="2:15" ht="19.5" customHeight="1"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</row>
    <row r="94" spans="2:15" ht="19.5" customHeight="1"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</row>
    <row r="95" spans="2:15" ht="19.5" customHeight="1"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</row>
    <row r="96" spans="2:15" ht="19.5" customHeight="1"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</row>
    <row r="97" spans="2:15" ht="19.5" customHeight="1"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</row>
    <row r="98" spans="2:15" ht="19.5" customHeight="1"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</row>
    <row r="99" spans="2:15" ht="19.5" customHeight="1"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</row>
    <row r="100" spans="2:15" ht="19.5" customHeight="1"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</row>
    <row r="101" spans="2:15" ht="19.5" customHeight="1"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</row>
    <row r="102" spans="2:15" ht="19.5" customHeight="1"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</row>
    <row r="103" spans="2:15" ht="19.5" customHeight="1"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</row>
    <row r="104" spans="2:15" ht="19.5" customHeight="1"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</row>
    <row r="105" spans="2:15" ht="19.5" customHeight="1"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</row>
    <row r="106" spans="2:15" ht="19.5" customHeight="1"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</row>
    <row r="107" spans="2:15" ht="19.5" customHeight="1"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</row>
    <row r="108" spans="2:15" ht="19.5" customHeight="1"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</row>
    <row r="109" spans="2:15" ht="19.5" customHeight="1"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</row>
    <row r="110" spans="2:15" ht="19.5" customHeight="1"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</row>
    <row r="111" spans="2:15" ht="19.5" customHeight="1"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</row>
    <row r="112" spans="2:15" ht="19.5" customHeight="1"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</row>
    <row r="113" spans="2:15" ht="19.5" customHeight="1"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</row>
    <row r="114" spans="2:15" ht="19.5" customHeight="1"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</row>
    <row r="115" spans="2:15" ht="19.5" customHeight="1"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</row>
    <row r="116" spans="2:15" ht="19.5" customHeight="1"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</row>
    <row r="117" spans="2:15" ht="19.5" customHeight="1"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</row>
    <row r="118" spans="2:15" ht="19.5" customHeight="1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</row>
    <row r="119" spans="2:15" ht="19.5" customHeight="1"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</row>
    <row r="120" spans="2:15" ht="19.5" customHeight="1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</row>
    <row r="121" spans="2:15" ht="19.5" customHeight="1"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</row>
    <row r="122" spans="2:15" ht="19.5" customHeight="1"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</row>
  </sheetData>
  <sheetProtection/>
  <mergeCells count="13">
    <mergeCell ref="B24:D24"/>
    <mergeCell ref="E24:G24"/>
    <mergeCell ref="H24:K24"/>
    <mergeCell ref="B53:C53"/>
    <mergeCell ref="B39:F39"/>
    <mergeCell ref="A40:F40"/>
    <mergeCell ref="H39:M39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8515625" style="23" customWidth="1"/>
    <col min="2" max="2" width="46.8515625" style="23" customWidth="1"/>
    <col min="3" max="3" width="19.7109375" style="23" customWidth="1"/>
    <col min="4" max="4" width="19.7109375" style="25" customWidth="1"/>
    <col min="5" max="5" width="11.421875" style="100" customWidth="1"/>
    <col min="6" max="6" width="11.421875" style="363" customWidth="1"/>
    <col min="7" max="7" width="16.8515625" style="363" bestFit="1" customWidth="1"/>
    <col min="8" max="8" width="15.140625" style="363" customWidth="1"/>
    <col min="9" max="9" width="25.28125" style="363" bestFit="1" customWidth="1"/>
    <col min="10" max="13" width="11.421875" style="100" customWidth="1"/>
    <col min="14" max="23" width="11.421875" style="25" customWidth="1"/>
    <col min="24" max="16384" width="11.421875" style="23" customWidth="1"/>
  </cols>
  <sheetData>
    <row r="1" ht="15"/>
    <row r="2" ht="15"/>
    <row r="5" spans="2:8" ht="18.75">
      <c r="B5" s="153" t="s">
        <v>23</v>
      </c>
      <c r="C5" s="266"/>
      <c r="D5" s="266"/>
      <c r="F5" s="591"/>
      <c r="G5" s="591"/>
      <c r="H5" s="591"/>
    </row>
    <row r="6" spans="2:4" ht="18">
      <c r="B6" s="590" t="s">
        <v>88</v>
      </c>
      <c r="C6" s="590"/>
      <c r="D6" s="590"/>
    </row>
    <row r="7" spans="2:9" ht="15.75">
      <c r="B7" s="589" t="s">
        <v>86</v>
      </c>
      <c r="C7" s="589"/>
      <c r="D7" s="589"/>
      <c r="F7" s="510"/>
      <c r="G7" s="510"/>
      <c r="H7" s="510"/>
      <c r="I7" s="510"/>
    </row>
    <row r="8" spans="2:9" ht="15.75">
      <c r="B8" s="589" t="s">
        <v>252</v>
      </c>
      <c r="C8" s="589"/>
      <c r="D8" s="589"/>
      <c r="F8" s="510"/>
      <c r="G8" s="511">
        <v>3.274</v>
      </c>
      <c r="H8" s="512"/>
      <c r="I8" s="510"/>
    </row>
    <row r="9" spans="2:9" ht="15.75">
      <c r="B9" s="585" t="s">
        <v>338</v>
      </c>
      <c r="C9" s="585"/>
      <c r="D9" s="493"/>
      <c r="F9" s="510"/>
      <c r="G9" s="513"/>
      <c r="H9" s="512"/>
      <c r="I9" s="510"/>
    </row>
    <row r="10" spans="2:9" ht="12.75" customHeight="1">
      <c r="B10" s="267"/>
      <c r="C10" s="267"/>
      <c r="D10" s="267"/>
      <c r="F10" s="510"/>
      <c r="G10" s="510"/>
      <c r="H10" s="510"/>
      <c r="I10" s="510"/>
    </row>
    <row r="11" spans="2:9" ht="15" customHeight="1">
      <c r="B11" s="582" t="s">
        <v>289</v>
      </c>
      <c r="C11" s="586" t="s">
        <v>67</v>
      </c>
      <c r="D11" s="579" t="s">
        <v>310</v>
      </c>
      <c r="F11" s="510"/>
      <c r="G11" s="510"/>
      <c r="H11" s="510"/>
      <c r="I11" s="510"/>
    </row>
    <row r="12" spans="2:10" ht="13.5" customHeight="1">
      <c r="B12" s="583"/>
      <c r="C12" s="587"/>
      <c r="D12" s="580"/>
      <c r="E12" s="364"/>
      <c r="F12" s="510"/>
      <c r="G12" s="510"/>
      <c r="H12" s="510"/>
      <c r="I12" s="510"/>
      <c r="J12" s="378"/>
    </row>
    <row r="13" spans="2:9" ht="9" customHeight="1">
      <c r="B13" s="584"/>
      <c r="C13" s="588"/>
      <c r="D13" s="581"/>
      <c r="F13" s="510"/>
      <c r="G13" s="510"/>
      <c r="H13" s="510"/>
      <c r="I13" s="510"/>
    </row>
    <row r="14" spans="2:9" ht="9" customHeight="1">
      <c r="B14" s="440"/>
      <c r="C14" s="441"/>
      <c r="D14" s="442"/>
      <c r="F14" s="510"/>
      <c r="G14" s="510"/>
      <c r="H14" s="510"/>
      <c r="I14" s="510"/>
    </row>
    <row r="15" spans="2:9" ht="16.5">
      <c r="B15" s="443" t="s">
        <v>177</v>
      </c>
      <c r="C15" s="444">
        <f>+C16</f>
        <v>43275.499729999996</v>
      </c>
      <c r="D15" s="444">
        <f>+D16</f>
        <v>141683.98611601998</v>
      </c>
      <c r="F15" s="510" t="s">
        <v>233</v>
      </c>
      <c r="G15" s="514">
        <f>+C16+C21+C49</f>
        <v>378694.42185000004</v>
      </c>
      <c r="H15" s="514">
        <f>+D16+D21+D49</f>
        <v>1239845.5371369002</v>
      </c>
      <c r="I15" s="510"/>
    </row>
    <row r="16" spans="2:9" ht="15">
      <c r="B16" s="30" t="s">
        <v>17</v>
      </c>
      <c r="C16" s="32">
        <v>43275.499729999996</v>
      </c>
      <c r="D16" s="32">
        <f>+C16*$G$8</f>
        <v>141683.98611601998</v>
      </c>
      <c r="F16" s="510"/>
      <c r="G16" s="510"/>
      <c r="H16" s="510"/>
      <c r="I16" s="515"/>
    </row>
    <row r="17" spans="2:9" ht="15.75">
      <c r="B17" s="97"/>
      <c r="C17" s="34"/>
      <c r="D17" s="34"/>
      <c r="F17" s="510"/>
      <c r="G17" s="516"/>
      <c r="H17" s="510"/>
      <c r="I17" s="510"/>
    </row>
    <row r="18" spans="2:9" ht="16.5">
      <c r="B18" s="98" t="s">
        <v>178</v>
      </c>
      <c r="C18" s="29">
        <f>+C20+C21</f>
        <v>981576.9079700003</v>
      </c>
      <c r="D18" s="29">
        <f>+D20+D21</f>
        <v>3213682.7966937805</v>
      </c>
      <c r="F18" s="510" t="s">
        <v>232</v>
      </c>
      <c r="G18" s="514">
        <f>+C20+C48</f>
        <v>676469.6098900002</v>
      </c>
      <c r="H18" s="514">
        <f>+D20+D48</f>
        <v>2214761.5027798605</v>
      </c>
      <c r="I18" s="510"/>
    </row>
    <row r="19" spans="2:9" ht="8.25" customHeight="1">
      <c r="B19" s="99"/>
      <c r="C19" s="34"/>
      <c r="D19" s="34"/>
      <c r="F19" s="510"/>
      <c r="G19" s="517"/>
      <c r="H19" s="510"/>
      <c r="I19" s="510"/>
    </row>
    <row r="20" spans="2:9" ht="15">
      <c r="B20" s="30" t="s">
        <v>79</v>
      </c>
      <c r="C20" s="32">
        <v>670624.9882200002</v>
      </c>
      <c r="D20" s="32">
        <f>+C20*$G$8</f>
        <v>2195626.2114322805</v>
      </c>
      <c r="F20" s="510"/>
      <c r="G20" s="518">
        <f>+G18+G15</f>
        <v>1055164.0317400002</v>
      </c>
      <c r="H20" s="518">
        <f>+H18+H15</f>
        <v>3454607.0399167608</v>
      </c>
      <c r="I20" s="510"/>
    </row>
    <row r="21" spans="2:9" ht="15">
      <c r="B21" s="30" t="s">
        <v>17</v>
      </c>
      <c r="C21" s="32">
        <v>310951.91975000006</v>
      </c>
      <c r="D21" s="32">
        <f>+C21*$G$8</f>
        <v>1018056.5852615002</v>
      </c>
      <c r="F21" s="510"/>
      <c r="G21" s="519">
        <f>+G20/1000</f>
        <v>1055.1640317400002</v>
      </c>
      <c r="H21" s="510">
        <f>+H20/1000</f>
        <v>3454.6070399167606</v>
      </c>
      <c r="I21" s="510"/>
    </row>
    <row r="22" spans="2:9" ht="8.25" customHeight="1">
      <c r="B22" s="35"/>
      <c r="C22" s="34"/>
      <c r="D22" s="34"/>
      <c r="F22" s="510"/>
      <c r="G22" s="510"/>
      <c r="H22" s="510"/>
      <c r="I22" s="510"/>
    </row>
    <row r="23" spans="2:9" ht="15" customHeight="1">
      <c r="B23" s="573" t="s">
        <v>16</v>
      </c>
      <c r="C23" s="577">
        <f>+C18+C15</f>
        <v>1024852.4077000003</v>
      </c>
      <c r="D23" s="577">
        <f>+D18+D15</f>
        <v>3355366.7828098005</v>
      </c>
      <c r="F23" s="510"/>
      <c r="G23" s="519">
        <f>+G21-'Resumen Cuadros'!C16</f>
        <v>0</v>
      </c>
      <c r="H23" s="519">
        <f>+H21-'Resumen Cuadros'!D16</f>
        <v>0</v>
      </c>
      <c r="I23" s="510"/>
    </row>
    <row r="24" spans="2:9" ht="15" customHeight="1">
      <c r="B24" s="574"/>
      <c r="C24" s="578"/>
      <c r="D24" s="578"/>
      <c r="F24" s="510"/>
      <c r="G24" s="510"/>
      <c r="H24" s="510"/>
      <c r="I24" s="510"/>
    </row>
    <row r="25" spans="2:9" ht="4.5" customHeight="1">
      <c r="B25" s="36"/>
      <c r="C25" s="37"/>
      <c r="D25" s="37"/>
      <c r="F25" s="510"/>
      <c r="G25" s="510"/>
      <c r="H25" s="510"/>
      <c r="I25" s="510"/>
    </row>
    <row r="26" spans="2:9" ht="15">
      <c r="B26" s="38" t="s">
        <v>254</v>
      </c>
      <c r="C26" s="370"/>
      <c r="D26" s="39"/>
      <c r="F26" s="510"/>
      <c r="G26" s="510"/>
      <c r="H26" s="510"/>
      <c r="I26" s="510"/>
    </row>
    <row r="27" spans="2:9" ht="15">
      <c r="B27" s="38" t="s">
        <v>259</v>
      </c>
      <c r="C27" s="39"/>
      <c r="D27" s="39"/>
      <c r="F27" s="510"/>
      <c r="G27" s="510"/>
      <c r="H27" s="510"/>
      <c r="I27" s="510"/>
    </row>
    <row r="28" spans="2:9" ht="15">
      <c r="B28" s="38" t="s">
        <v>127</v>
      </c>
      <c r="C28" s="370"/>
      <c r="D28" s="39"/>
      <c r="F28" s="510"/>
      <c r="G28" s="510"/>
      <c r="H28" s="510"/>
      <c r="I28" s="510"/>
    </row>
    <row r="29" spans="2:4" ht="15">
      <c r="B29" s="25"/>
      <c r="C29" s="520">
        <f>+C23/1000</f>
        <v>1024.8524077000004</v>
      </c>
      <c r="D29" s="520">
        <f>+D23/1000</f>
        <v>3355.3667828098005</v>
      </c>
    </row>
    <row r="30" spans="2:4" ht="15">
      <c r="B30" s="25"/>
      <c r="C30" s="520">
        <f>+C29-'Resumen Cuadros'!C47</f>
        <v>0</v>
      </c>
      <c r="D30" s="520">
        <f>+D29-'Resumen Cuadros'!D47</f>
        <v>0</v>
      </c>
    </row>
    <row r="31" spans="2:3" ht="15">
      <c r="B31" s="25"/>
      <c r="C31" s="503"/>
    </row>
    <row r="32" spans="2:4" ht="15">
      <c r="B32" s="25"/>
      <c r="C32" s="410"/>
      <c r="D32" s="406"/>
    </row>
    <row r="33" spans="2:3" ht="15">
      <c r="B33" s="25"/>
      <c r="C33" s="25"/>
    </row>
    <row r="34" spans="2:5" ht="18.75">
      <c r="B34" s="75" t="s">
        <v>170</v>
      </c>
      <c r="C34" s="95"/>
      <c r="D34" s="95"/>
      <c r="E34" s="364"/>
    </row>
    <row r="35" spans="2:4" ht="15" customHeight="1">
      <c r="B35" s="590" t="s">
        <v>88</v>
      </c>
      <c r="C35" s="590"/>
      <c r="D35" s="590"/>
    </row>
    <row r="36" spans="2:4" ht="15" customHeight="1">
      <c r="B36" s="589" t="s">
        <v>90</v>
      </c>
      <c r="C36" s="589"/>
      <c r="D36" s="589"/>
    </row>
    <row r="37" spans="2:4" ht="16.5" customHeight="1">
      <c r="B37" s="589" t="s">
        <v>252</v>
      </c>
      <c r="C37" s="589"/>
      <c r="D37" s="589"/>
    </row>
    <row r="38" spans="2:4" ht="16.5" customHeight="1">
      <c r="B38" s="585" t="str">
        <f>+B9</f>
        <v>Al 30 de abril de 2016</v>
      </c>
      <c r="C38" s="585"/>
      <c r="D38" s="92"/>
    </row>
    <row r="39" spans="2:4" ht="8.25" customHeight="1">
      <c r="B39" s="24"/>
      <c r="C39" s="24"/>
      <c r="D39" s="24"/>
    </row>
    <row r="40" spans="2:4" ht="15" customHeight="1">
      <c r="B40" s="582" t="s">
        <v>289</v>
      </c>
      <c r="C40" s="586" t="s">
        <v>67</v>
      </c>
      <c r="D40" s="579" t="s">
        <v>310</v>
      </c>
    </row>
    <row r="41" spans="2:7" ht="13.5" customHeight="1">
      <c r="B41" s="583"/>
      <c r="C41" s="587"/>
      <c r="D41" s="580"/>
      <c r="E41" s="364"/>
      <c r="G41" s="365"/>
    </row>
    <row r="42" spans="2:4" ht="9" customHeight="1">
      <c r="B42" s="584"/>
      <c r="C42" s="588"/>
      <c r="D42" s="581"/>
    </row>
    <row r="43" spans="2:4" ht="8.25" customHeight="1">
      <c r="B43" s="26"/>
      <c r="C43" s="27"/>
      <c r="D43" s="40"/>
    </row>
    <row r="44" spans="2:9" ht="21" customHeight="1">
      <c r="B44" s="96" t="s">
        <v>87</v>
      </c>
      <c r="C44" s="128">
        <v>0</v>
      </c>
      <c r="D44" s="128">
        <v>0</v>
      </c>
      <c r="I44" s="366"/>
    </row>
    <row r="45" spans="2:4" ht="10.5" customHeight="1">
      <c r="B45" s="97"/>
      <c r="C45" s="33"/>
      <c r="D45" s="33"/>
    </row>
    <row r="46" spans="2:7" ht="21" customHeight="1">
      <c r="B46" s="98" t="s">
        <v>98</v>
      </c>
      <c r="C46" s="28">
        <f>+C48+C49</f>
        <v>30311.62403999999</v>
      </c>
      <c r="D46" s="28">
        <f>+D48+D49</f>
        <v>99240.25710695998</v>
      </c>
      <c r="G46" s="366"/>
    </row>
    <row r="47" spans="2:4" ht="8.25" customHeight="1">
      <c r="B47" s="99"/>
      <c r="C47" s="33"/>
      <c r="D47" s="33"/>
    </row>
    <row r="48" spans="2:4" ht="15">
      <c r="B48" s="30" t="s">
        <v>79</v>
      </c>
      <c r="C48" s="31">
        <v>5844.6216699999995</v>
      </c>
      <c r="D48" s="31">
        <f>+C48*$G$8</f>
        <v>19135.291347579998</v>
      </c>
    </row>
    <row r="49" spans="2:4" ht="15">
      <c r="B49" s="30" t="s">
        <v>17</v>
      </c>
      <c r="C49" s="31">
        <v>24467.00236999999</v>
      </c>
      <c r="D49" s="31">
        <f>+C49*$G$8</f>
        <v>80104.96575937998</v>
      </c>
    </row>
    <row r="50" spans="2:4" ht="9" customHeight="1">
      <c r="B50" s="35"/>
      <c r="C50" s="33"/>
      <c r="D50" s="33"/>
    </row>
    <row r="51" spans="2:4" ht="15" customHeight="1">
      <c r="B51" s="573" t="s">
        <v>16</v>
      </c>
      <c r="C51" s="575">
        <f>+C46+C44</f>
        <v>30311.62403999999</v>
      </c>
      <c r="D51" s="575">
        <f>+D46+D44</f>
        <v>99240.25710695998</v>
      </c>
    </row>
    <row r="52" spans="2:7" ht="15" customHeight="1">
      <c r="B52" s="574"/>
      <c r="C52" s="576"/>
      <c r="D52" s="576"/>
      <c r="G52" s="367"/>
    </row>
    <row r="53" spans="2:4" ht="6" customHeight="1">
      <c r="B53" s="36"/>
      <c r="C53" s="37"/>
      <c r="D53" s="37"/>
    </row>
    <row r="54" spans="2:4" ht="15">
      <c r="B54" s="25"/>
      <c r="C54" s="521">
        <f>+C51/1000</f>
        <v>30.31162403999999</v>
      </c>
      <c r="D54" s="521">
        <f>+D51/1000</f>
        <v>99.24025710695997</v>
      </c>
    </row>
    <row r="55" spans="2:4" ht="15">
      <c r="B55" s="25"/>
      <c r="C55" s="521">
        <f>+C54-'Resumen Cuadros'!C48</f>
        <v>0</v>
      </c>
      <c r="D55" s="521">
        <f>+D54-'Resumen Cuadros'!D48</f>
        <v>0</v>
      </c>
    </row>
    <row r="56" spans="2:3" ht="15">
      <c r="B56" s="25"/>
      <c r="C56" s="468"/>
    </row>
    <row r="57" spans="2:3" ht="15">
      <c r="B57" s="25"/>
      <c r="C57" s="497"/>
    </row>
    <row r="58" spans="2:3" ht="15">
      <c r="B58" s="25"/>
      <c r="C58" s="25"/>
    </row>
  </sheetData>
  <sheetProtection/>
  <mergeCells count="21">
    <mergeCell ref="B36:D36"/>
    <mergeCell ref="B9:C9"/>
    <mergeCell ref="D11:D13"/>
    <mergeCell ref="B23:B24"/>
    <mergeCell ref="C11:C13"/>
    <mergeCell ref="B35:D35"/>
    <mergeCell ref="F5:H5"/>
    <mergeCell ref="B6:D6"/>
    <mergeCell ref="B7:D7"/>
    <mergeCell ref="B8:D8"/>
    <mergeCell ref="B11:B13"/>
    <mergeCell ref="B51:B52"/>
    <mergeCell ref="C51:C52"/>
    <mergeCell ref="D51:D52"/>
    <mergeCell ref="D23:D24"/>
    <mergeCell ref="D40:D42"/>
    <mergeCell ref="B40:B42"/>
    <mergeCell ref="B38:C38"/>
    <mergeCell ref="C40:C42"/>
    <mergeCell ref="B37:D37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3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140625" style="23" customWidth="1"/>
    <col min="2" max="2" width="37.7109375" style="23" customWidth="1"/>
    <col min="3" max="4" width="19.7109375" style="25" customWidth="1"/>
    <col min="5" max="5" width="9.28125" style="148" customWidth="1"/>
    <col min="6" max="6" width="13.57421875" style="25" bestFit="1" customWidth="1"/>
    <col min="7" max="7" width="17.28125" style="25" customWidth="1"/>
    <col min="8" max="16" width="11.421875" style="25" customWidth="1"/>
    <col min="17" max="16384" width="11.421875" style="23" customWidth="1"/>
  </cols>
  <sheetData>
    <row r="1" ht="15"/>
    <row r="2" ht="15"/>
    <row r="3" ht="15"/>
    <row r="4" spans="2:10" ht="15">
      <c r="B4" s="116"/>
      <c r="C4" s="102"/>
      <c r="D4" s="102"/>
      <c r="E4" s="268"/>
      <c r="F4" s="102"/>
      <c r="G4" s="102"/>
      <c r="H4" s="102"/>
      <c r="I4" s="102"/>
      <c r="J4" s="102"/>
    </row>
    <row r="5" spans="2:10" ht="18">
      <c r="B5" s="153" t="s">
        <v>24</v>
      </c>
      <c r="C5" s="153"/>
      <c r="D5" s="153"/>
      <c r="E5" s="268"/>
      <c r="F5" s="102"/>
      <c r="G5" s="102"/>
      <c r="H5" s="102"/>
      <c r="I5" s="102"/>
      <c r="J5" s="102"/>
    </row>
    <row r="6" spans="2:10" ht="18" customHeight="1">
      <c r="B6" s="590" t="s">
        <v>89</v>
      </c>
      <c r="C6" s="590"/>
      <c r="D6" s="590"/>
      <c r="E6" s="590"/>
      <c r="F6" s="522"/>
      <c r="G6" s="523"/>
      <c r="H6" s="511">
        <f>+'Residencia Acreedor'!G8</f>
        <v>3.274</v>
      </c>
      <c r="I6" s="522"/>
      <c r="J6" s="522"/>
    </row>
    <row r="7" spans="2:10" ht="15.75">
      <c r="B7" s="589" t="s">
        <v>105</v>
      </c>
      <c r="C7" s="589"/>
      <c r="D7" s="589"/>
      <c r="E7" s="268"/>
      <c r="F7" s="522"/>
      <c r="G7" s="522"/>
      <c r="H7" s="522"/>
      <c r="I7" s="522"/>
      <c r="J7" s="522"/>
    </row>
    <row r="8" spans="2:10" ht="15.75">
      <c r="B8" s="585" t="str">
        <f>+'Residencia Acreedor'!B38:C38</f>
        <v>Al 30 de abril de 2016</v>
      </c>
      <c r="C8" s="585"/>
      <c r="D8" s="493"/>
      <c r="E8" s="268"/>
      <c r="F8" s="522"/>
      <c r="G8" s="522"/>
      <c r="H8" s="522"/>
      <c r="I8" s="522"/>
      <c r="J8" s="522"/>
    </row>
    <row r="9" spans="2:10" ht="9" customHeight="1">
      <c r="B9" s="154"/>
      <c r="C9" s="154"/>
      <c r="D9" s="154"/>
      <c r="E9" s="268"/>
      <c r="F9" s="522"/>
      <c r="G9" s="522"/>
      <c r="H9" s="522"/>
      <c r="I9" s="522"/>
      <c r="J9" s="522"/>
    </row>
    <row r="10" spans="2:10" ht="15" customHeight="1">
      <c r="B10" s="594" t="s">
        <v>250</v>
      </c>
      <c r="C10" s="586" t="s">
        <v>67</v>
      </c>
      <c r="D10" s="579" t="s">
        <v>310</v>
      </c>
      <c r="E10" s="102"/>
      <c r="F10" s="522"/>
      <c r="G10" s="522"/>
      <c r="H10" s="522"/>
      <c r="I10" s="522"/>
      <c r="J10" s="522"/>
    </row>
    <row r="11" spans="2:10" ht="13.5" customHeight="1">
      <c r="B11" s="595"/>
      <c r="C11" s="587"/>
      <c r="D11" s="580"/>
      <c r="E11" s="153"/>
      <c r="F11" s="522"/>
      <c r="G11" s="523"/>
      <c r="H11" s="522"/>
      <c r="I11" s="522"/>
      <c r="J11" s="522"/>
    </row>
    <row r="12" spans="2:10" ht="9" customHeight="1">
      <c r="B12" s="596"/>
      <c r="C12" s="588"/>
      <c r="D12" s="581"/>
      <c r="E12" s="102"/>
      <c r="F12" s="522"/>
      <c r="G12" s="522"/>
      <c r="H12" s="522"/>
      <c r="I12" s="522"/>
      <c r="J12" s="522"/>
    </row>
    <row r="13" spans="2:10" ht="8.25" customHeight="1">
      <c r="B13" s="270"/>
      <c r="C13" s="187"/>
      <c r="D13" s="445"/>
      <c r="F13" s="523"/>
      <c r="G13" s="523"/>
      <c r="H13" s="523"/>
      <c r="I13" s="523"/>
      <c r="J13" s="523"/>
    </row>
    <row r="14" spans="2:10" ht="15.75" customHeight="1">
      <c r="B14" s="429" t="s">
        <v>62</v>
      </c>
      <c r="C14" s="435">
        <f>+C16+C17</f>
        <v>1024852.4076999999</v>
      </c>
      <c r="D14" s="435">
        <f>+D16+D17</f>
        <v>3355366.7828097995</v>
      </c>
      <c r="F14" s="524">
        <f>+C14/1000</f>
        <v>1024.8524077</v>
      </c>
      <c r="G14" s="525">
        <f>+D14/1000</f>
        <v>3355.3667828097996</v>
      </c>
      <c r="H14" s="525"/>
      <c r="I14" s="523"/>
      <c r="J14" s="523"/>
    </row>
    <row r="15" spans="2:10" ht="8.25" customHeight="1">
      <c r="B15" s="44"/>
      <c r="C15" s="45"/>
      <c r="D15" s="45"/>
      <c r="F15" s="523"/>
      <c r="G15" s="523"/>
      <c r="H15" s="523"/>
      <c r="I15" s="523"/>
      <c r="J15" s="523"/>
    </row>
    <row r="16" spans="2:10" ht="16.5" customHeight="1">
      <c r="B16" s="46" t="s">
        <v>64</v>
      </c>
      <c r="C16" s="47">
        <v>670624.9882200002</v>
      </c>
      <c r="D16" s="47">
        <f>+C16*$H$6</f>
        <v>2195626.2114322805</v>
      </c>
      <c r="F16" s="526">
        <f>+F14-'Resumen Cuadros'!C47</f>
        <v>0</v>
      </c>
      <c r="G16" s="526">
        <f>+G14-'Resumen Cuadros'!D47</f>
        <v>0</v>
      </c>
      <c r="H16" s="525"/>
      <c r="I16" s="523"/>
      <c r="J16" s="523"/>
    </row>
    <row r="17" spans="2:10" ht="16.5" customHeight="1">
      <c r="B17" s="46" t="s">
        <v>63</v>
      </c>
      <c r="C17" s="47">
        <v>354227.4194799997</v>
      </c>
      <c r="D17" s="47">
        <f>+C17*$H$6</f>
        <v>1159740.571377519</v>
      </c>
      <c r="F17" s="523"/>
      <c r="G17" s="523"/>
      <c r="H17" s="523"/>
      <c r="I17" s="523"/>
      <c r="J17" s="523"/>
    </row>
    <row r="18" spans="2:10" ht="15.75" customHeight="1">
      <c r="B18" s="48"/>
      <c r="C18" s="47"/>
      <c r="D18" s="49"/>
      <c r="F18" s="523"/>
      <c r="G18" s="523"/>
      <c r="H18" s="523"/>
      <c r="I18" s="523"/>
      <c r="J18" s="523"/>
    </row>
    <row r="19" spans="2:10" ht="16.5" customHeight="1">
      <c r="B19" s="44" t="s">
        <v>61</v>
      </c>
      <c r="C19" s="45">
        <f>+C21+C22</f>
        <v>30311.62403999999</v>
      </c>
      <c r="D19" s="45">
        <f>+D21+D22</f>
        <v>99240.25710695998</v>
      </c>
      <c r="F19" s="525">
        <f>+C19/1000</f>
        <v>30.31162403999999</v>
      </c>
      <c r="G19" s="527">
        <f>+D19/1000</f>
        <v>99.24025710695997</v>
      </c>
      <c r="H19" s="523"/>
      <c r="I19" s="523"/>
      <c r="J19" s="523"/>
    </row>
    <row r="20" spans="2:10" ht="6" customHeight="1">
      <c r="B20" s="44"/>
      <c r="C20" s="45"/>
      <c r="D20" s="45"/>
      <c r="F20" s="523"/>
      <c r="G20" s="523"/>
      <c r="H20" s="523"/>
      <c r="I20" s="523"/>
      <c r="J20" s="523"/>
    </row>
    <row r="21" spans="2:10" ht="16.5" customHeight="1">
      <c r="B21" s="46" t="s">
        <v>64</v>
      </c>
      <c r="C21" s="47">
        <v>5844.6216699999995</v>
      </c>
      <c r="D21" s="47">
        <f>+C21*$H$6</f>
        <v>19135.291347579998</v>
      </c>
      <c r="F21" s="528"/>
      <c r="G21" s="528"/>
      <c r="H21" s="523"/>
      <c r="I21" s="523"/>
      <c r="J21" s="523"/>
    </row>
    <row r="22" spans="2:10" ht="16.5" customHeight="1">
      <c r="B22" s="46" t="s">
        <v>63</v>
      </c>
      <c r="C22" s="47">
        <v>24467.00236999999</v>
      </c>
      <c r="D22" s="47">
        <f>+C22*$H$6</f>
        <v>80104.96575937998</v>
      </c>
      <c r="F22" s="526">
        <f>+F19-'Resumen Cuadros'!C48</f>
        <v>0</v>
      </c>
      <c r="G22" s="526">
        <f>+G19-'Resumen Cuadros'!D48</f>
        <v>0</v>
      </c>
      <c r="H22" s="523"/>
      <c r="I22" s="523"/>
      <c r="J22" s="523"/>
    </row>
    <row r="23" spans="2:10" ht="12" customHeight="1">
      <c r="B23" s="50"/>
      <c r="C23" s="51"/>
      <c r="D23" s="51"/>
      <c r="F23" s="523"/>
      <c r="G23" s="523"/>
      <c r="H23" s="523"/>
      <c r="I23" s="523"/>
      <c r="J23" s="523"/>
    </row>
    <row r="24" spans="2:10" ht="15" customHeight="1">
      <c r="B24" s="597" t="s">
        <v>72</v>
      </c>
      <c r="C24" s="592">
        <f>+C19+C14</f>
        <v>1055164.0317399998</v>
      </c>
      <c r="D24" s="592">
        <f>+D19+D14</f>
        <v>3454607.0399167594</v>
      </c>
      <c r="F24" s="523"/>
      <c r="G24" s="523"/>
      <c r="H24" s="523"/>
      <c r="I24" s="523"/>
      <c r="J24" s="523"/>
    </row>
    <row r="25" spans="2:10" ht="15" customHeight="1">
      <c r="B25" s="598"/>
      <c r="C25" s="593"/>
      <c r="D25" s="593"/>
      <c r="F25" s="523">
        <f>+C24/1000</f>
        <v>1055.1640317399997</v>
      </c>
      <c r="G25" s="523">
        <f>+D24/1000</f>
        <v>3454.6070399167593</v>
      </c>
      <c r="H25" s="523"/>
      <c r="I25" s="523"/>
      <c r="J25" s="523"/>
    </row>
    <row r="26" spans="2:10" ht="6.75" customHeight="1">
      <c r="B26" s="52"/>
      <c r="C26" s="53"/>
      <c r="D26" s="53"/>
      <c r="F26" s="523"/>
      <c r="G26" s="523"/>
      <c r="H26" s="523"/>
      <c r="I26" s="523"/>
      <c r="J26" s="523"/>
    </row>
    <row r="27" spans="3:10" ht="15">
      <c r="C27" s="456"/>
      <c r="F27" s="529">
        <f>+F25-'Resumen Cuadros'!C49</f>
        <v>0</v>
      </c>
      <c r="G27" s="529">
        <f>+G25-'Resumen Cuadros'!D49</f>
        <v>0</v>
      </c>
      <c r="H27" s="523"/>
      <c r="I27" s="523"/>
      <c r="J27" s="523"/>
    </row>
    <row r="28" spans="3:10" ht="15">
      <c r="C28" s="456"/>
      <c r="D28" s="415"/>
      <c r="F28" s="523"/>
      <c r="G28" s="523"/>
      <c r="H28" s="523"/>
      <c r="I28" s="523"/>
      <c r="J28" s="523"/>
    </row>
    <row r="29" spans="3:10" ht="15">
      <c r="C29" s="456"/>
      <c r="F29" s="523"/>
      <c r="G29" s="523"/>
      <c r="H29" s="523"/>
      <c r="I29" s="523"/>
      <c r="J29" s="523"/>
    </row>
    <row r="30" spans="3:10" ht="15">
      <c r="C30" s="415"/>
      <c r="F30" s="523"/>
      <c r="G30" s="523"/>
      <c r="H30" s="523"/>
      <c r="I30" s="523"/>
      <c r="J30" s="523"/>
    </row>
  </sheetData>
  <sheetProtection/>
  <mergeCells count="9">
    <mergeCell ref="C10:C12"/>
    <mergeCell ref="D10:D12"/>
    <mergeCell ref="C24:C25"/>
    <mergeCell ref="B6:E6"/>
    <mergeCell ref="B7:D7"/>
    <mergeCell ref="B10:B12"/>
    <mergeCell ref="B24:B25"/>
    <mergeCell ref="D24:D25"/>
    <mergeCell ref="B8:C8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28125" style="23" customWidth="1"/>
    <col min="2" max="2" width="40.140625" style="23" customWidth="1"/>
    <col min="3" max="4" width="19.7109375" style="25" customWidth="1"/>
    <col min="5" max="5" width="11.57421875" style="25" bestFit="1" customWidth="1"/>
    <col min="6" max="6" width="14.28125" style="25" bestFit="1" customWidth="1"/>
    <col min="7" max="7" width="15.8515625" style="25" customWidth="1"/>
    <col min="8" max="8" width="17.00390625" style="25" customWidth="1"/>
    <col min="9" max="9" width="21.140625" style="25" customWidth="1"/>
    <col min="10" max="15" width="11.421875" style="25" customWidth="1"/>
    <col min="16" max="16384" width="11.421875" style="23" customWidth="1"/>
  </cols>
  <sheetData>
    <row r="1" ht="15"/>
    <row r="2" ht="15"/>
    <row r="3" spans="2:6" ht="15">
      <c r="B3" s="116"/>
      <c r="C3" s="102"/>
      <c r="D3" s="102"/>
      <c r="E3" s="102"/>
      <c r="F3" s="102"/>
    </row>
    <row r="4" spans="2:6" ht="15">
      <c r="B4" s="116"/>
      <c r="C4" s="102"/>
      <c r="D4" s="102"/>
      <c r="E4" s="102"/>
      <c r="F4" s="102"/>
    </row>
    <row r="5" spans="2:10" ht="18">
      <c r="B5" s="153" t="s">
        <v>25</v>
      </c>
      <c r="C5" s="153"/>
      <c r="D5" s="153"/>
      <c r="E5" s="102"/>
      <c r="F5" s="102"/>
      <c r="G5" s="523"/>
      <c r="H5" s="523"/>
      <c r="I5" s="523"/>
      <c r="J5" s="523"/>
    </row>
    <row r="6" spans="2:12" ht="18" customHeight="1">
      <c r="B6" s="590" t="s">
        <v>88</v>
      </c>
      <c r="C6" s="590"/>
      <c r="D6" s="590"/>
      <c r="E6" s="590"/>
      <c r="F6" s="102"/>
      <c r="G6" s="522"/>
      <c r="H6" s="511">
        <f>+Plazo!H6</f>
        <v>3.274</v>
      </c>
      <c r="I6" s="522"/>
      <c r="J6" s="522"/>
      <c r="K6" s="102"/>
      <c r="L6" s="102"/>
    </row>
    <row r="7" spans="2:12" ht="15.75">
      <c r="B7" s="589" t="s">
        <v>86</v>
      </c>
      <c r="C7" s="589"/>
      <c r="D7" s="589"/>
      <c r="E7" s="102"/>
      <c r="F7" s="102"/>
      <c r="G7" s="522"/>
      <c r="H7" s="522"/>
      <c r="I7" s="522"/>
      <c r="J7" s="522"/>
      <c r="K7" s="102"/>
      <c r="L7" s="102"/>
    </row>
    <row r="8" spans="2:12" ht="15.75">
      <c r="B8" s="599" t="s">
        <v>68</v>
      </c>
      <c r="C8" s="599"/>
      <c r="D8" s="599"/>
      <c r="E8" s="102"/>
      <c r="F8" s="102"/>
      <c r="G8" s="102"/>
      <c r="H8" s="102"/>
      <c r="I8" s="102"/>
      <c r="J8" s="102"/>
      <c r="K8" s="102"/>
      <c r="L8" s="102"/>
    </row>
    <row r="9" spans="2:12" ht="15.75">
      <c r="B9" s="585" t="str">
        <f>+Plazo!B8</f>
        <v>Al 30 de abril de 2016</v>
      </c>
      <c r="C9" s="585"/>
      <c r="D9" s="494"/>
      <c r="E9" s="102"/>
      <c r="F9" s="102"/>
      <c r="G9" s="102"/>
      <c r="H9" s="102"/>
      <c r="I9" s="102"/>
      <c r="J9" s="102"/>
      <c r="K9" s="102"/>
      <c r="L9" s="102"/>
    </row>
    <row r="10" spans="2:12" ht="6.75" customHeight="1">
      <c r="B10" s="269"/>
      <c r="C10" s="269"/>
      <c r="D10" s="269"/>
      <c r="E10" s="102"/>
      <c r="F10" s="102"/>
      <c r="G10" s="102"/>
      <c r="H10" s="102"/>
      <c r="I10" s="102"/>
      <c r="J10" s="102"/>
      <c r="K10" s="102"/>
      <c r="L10" s="102"/>
    </row>
    <row r="11" spans="2:12" ht="15" customHeight="1">
      <c r="B11" s="582" t="s">
        <v>290</v>
      </c>
      <c r="C11" s="586" t="s">
        <v>67</v>
      </c>
      <c r="D11" s="579" t="s">
        <v>310</v>
      </c>
      <c r="E11" s="102"/>
      <c r="F11" s="102"/>
      <c r="G11" s="102"/>
      <c r="H11" s="102"/>
      <c r="I11" s="102"/>
      <c r="J11" s="102"/>
      <c r="K11" s="102"/>
      <c r="L11" s="102"/>
    </row>
    <row r="12" spans="2:12" ht="13.5" customHeight="1">
      <c r="B12" s="583"/>
      <c r="C12" s="587"/>
      <c r="D12" s="580"/>
      <c r="E12" s="153"/>
      <c r="F12" s="102"/>
      <c r="G12" s="379"/>
      <c r="H12" s="102"/>
      <c r="I12" s="102"/>
      <c r="J12" s="102"/>
      <c r="K12" s="102"/>
      <c r="L12" s="102"/>
    </row>
    <row r="13" spans="2:12" ht="9" customHeight="1">
      <c r="B13" s="584"/>
      <c r="C13" s="588"/>
      <c r="D13" s="581"/>
      <c r="E13" s="102"/>
      <c r="F13" s="102"/>
      <c r="G13" s="102"/>
      <c r="H13" s="102"/>
      <c r="I13" s="102"/>
      <c r="J13" s="102"/>
      <c r="K13" s="102"/>
      <c r="L13" s="102"/>
    </row>
    <row r="14" spans="2:6" ht="9" customHeight="1">
      <c r="B14" s="270"/>
      <c r="C14" s="187"/>
      <c r="D14" s="187"/>
      <c r="E14" s="102"/>
      <c r="F14" s="102"/>
    </row>
    <row r="15" spans="2:8" ht="16.5">
      <c r="B15" s="429" t="s">
        <v>128</v>
      </c>
      <c r="C15" s="430">
        <f>+C17</f>
        <v>0</v>
      </c>
      <c r="D15" s="430">
        <f>+D17</f>
        <v>0</v>
      </c>
      <c r="E15" s="102"/>
      <c r="H15" s="460"/>
    </row>
    <row r="16" spans="2:5" ht="6" customHeight="1" hidden="1">
      <c r="B16" s="429"/>
      <c r="C16" s="431"/>
      <c r="D16" s="431"/>
      <c r="E16" s="102"/>
    </row>
    <row r="17" spans="2:5" ht="15.75" hidden="1">
      <c r="B17" s="432" t="s">
        <v>129</v>
      </c>
      <c r="C17" s="433">
        <v>0</v>
      </c>
      <c r="D17" s="433">
        <f>+C17*$H$6</f>
        <v>0</v>
      </c>
      <c r="E17" s="102"/>
    </row>
    <row r="18" spans="2:5" ht="15.75" customHeight="1">
      <c r="B18" s="432"/>
      <c r="C18" s="434"/>
      <c r="D18" s="434"/>
      <c r="E18" s="102"/>
    </row>
    <row r="19" spans="2:6" ht="16.5">
      <c r="B19" s="429" t="s">
        <v>179</v>
      </c>
      <c r="C19" s="435">
        <f>+C21+C22</f>
        <v>1024852.4076999999</v>
      </c>
      <c r="D19" s="435">
        <f>+D21+D22</f>
        <v>3355366.7828097995</v>
      </c>
      <c r="E19" s="198"/>
      <c r="F19" s="198"/>
    </row>
    <row r="20" spans="2:4" ht="6.75" customHeight="1">
      <c r="B20" s="44"/>
      <c r="C20" s="45"/>
      <c r="D20" s="45"/>
    </row>
    <row r="21" spans="2:4" ht="15.75">
      <c r="B21" s="46" t="s">
        <v>130</v>
      </c>
      <c r="C21" s="47">
        <v>670624.9882200002</v>
      </c>
      <c r="D21" s="54">
        <f>+C21*$H$6</f>
        <v>2195626.2114322805</v>
      </c>
    </row>
    <row r="22" spans="2:4" ht="15.75">
      <c r="B22" s="46" t="s">
        <v>129</v>
      </c>
      <c r="C22" s="47">
        <v>354227.4194799997</v>
      </c>
      <c r="D22" s="54">
        <f>+C22*$H$6</f>
        <v>1159740.571377519</v>
      </c>
    </row>
    <row r="23" spans="2:4" ht="9" customHeight="1">
      <c r="B23" s="55"/>
      <c r="C23" s="49"/>
      <c r="D23" s="49"/>
    </row>
    <row r="24" spans="2:8" ht="15" customHeight="1">
      <c r="B24" s="597" t="s">
        <v>72</v>
      </c>
      <c r="C24" s="592">
        <f>+C19+C15</f>
        <v>1024852.4076999999</v>
      </c>
      <c r="D24" s="592">
        <f>+D19+D15</f>
        <v>3355366.7828097995</v>
      </c>
      <c r="G24" s="368"/>
      <c r="H24" s="368"/>
    </row>
    <row r="25" spans="2:8" ht="15" customHeight="1">
      <c r="B25" s="598"/>
      <c r="C25" s="593"/>
      <c r="D25" s="593"/>
      <c r="G25" s="368"/>
      <c r="H25" s="368"/>
    </row>
    <row r="26" spans="2:4" ht="4.5" customHeight="1">
      <c r="B26" s="600"/>
      <c r="C26" s="600"/>
      <c r="D26" s="600"/>
    </row>
    <row r="27" spans="2:4" ht="15" customHeight="1">
      <c r="B27" s="38" t="s">
        <v>260</v>
      </c>
      <c r="C27" s="57"/>
      <c r="D27" s="57"/>
    </row>
    <row r="28" spans="2:4" ht="15">
      <c r="B28" s="38" t="s">
        <v>106</v>
      </c>
      <c r="C28" s="198"/>
      <c r="D28" s="368"/>
    </row>
    <row r="29" spans="2:8" ht="15">
      <c r="B29" s="38"/>
      <c r="C29" s="337"/>
      <c r="D29" s="337"/>
      <c r="G29" s="380"/>
      <c r="H29" s="172"/>
    </row>
    <row r="30" spans="2:8" ht="15">
      <c r="B30" s="38"/>
      <c r="C30" s="528">
        <f>+C24-Plazo!C14</f>
        <v>0</v>
      </c>
      <c r="D30" s="528">
        <f>+D24-Plazo!D14</f>
        <v>0</v>
      </c>
      <c r="G30" s="368"/>
      <c r="H30" s="368"/>
    </row>
    <row r="31" ht="15">
      <c r="B31" s="25"/>
    </row>
    <row r="32" ht="15">
      <c r="B32" s="25"/>
    </row>
    <row r="33" spans="2:4" ht="18">
      <c r="B33" s="75" t="s">
        <v>171</v>
      </c>
      <c r="C33" s="75"/>
      <c r="D33" s="75"/>
    </row>
    <row r="34" spans="2:5" ht="18" customHeight="1">
      <c r="B34" s="590" t="s">
        <v>88</v>
      </c>
      <c r="C34" s="590"/>
      <c r="D34" s="590"/>
      <c r="E34" s="590"/>
    </row>
    <row r="35" spans="2:4" ht="15.75">
      <c r="B35" s="589" t="s">
        <v>90</v>
      </c>
      <c r="C35" s="589"/>
      <c r="D35" s="589"/>
    </row>
    <row r="36" spans="2:4" ht="15" customHeight="1">
      <c r="B36" s="599" t="s">
        <v>68</v>
      </c>
      <c r="C36" s="599"/>
      <c r="D36" s="599"/>
    </row>
    <row r="37" spans="2:4" ht="15" customHeight="1">
      <c r="B37" s="585" t="str">
        <f>+B9</f>
        <v>Al 30 de abril de 2016</v>
      </c>
      <c r="C37" s="585"/>
      <c r="D37" s="93"/>
    </row>
    <row r="38" spans="2:4" ht="9" customHeight="1">
      <c r="B38" s="56"/>
      <c r="C38" s="56"/>
      <c r="D38" s="56"/>
    </row>
    <row r="39" spans="2:4" ht="15" customHeight="1">
      <c r="B39" s="582" t="s">
        <v>290</v>
      </c>
      <c r="C39" s="586" t="s">
        <v>67</v>
      </c>
      <c r="D39" s="579" t="s">
        <v>310</v>
      </c>
    </row>
    <row r="40" spans="2:7" ht="13.5" customHeight="1">
      <c r="B40" s="583"/>
      <c r="C40" s="587"/>
      <c r="D40" s="580"/>
      <c r="E40" s="75"/>
      <c r="G40" s="379"/>
    </row>
    <row r="41" spans="2:4" ht="9" customHeight="1">
      <c r="B41" s="584"/>
      <c r="C41" s="588"/>
      <c r="D41" s="581"/>
    </row>
    <row r="42" spans="2:4" ht="7.5" customHeight="1">
      <c r="B42" s="42"/>
      <c r="C42" s="43"/>
      <c r="D42" s="43"/>
    </row>
    <row r="43" spans="2:4" ht="16.5">
      <c r="B43" s="44" t="s">
        <v>91</v>
      </c>
      <c r="C43" s="129">
        <v>0</v>
      </c>
      <c r="D43" s="129">
        <v>0</v>
      </c>
    </row>
    <row r="44" spans="2:5" ht="12.75" customHeight="1">
      <c r="B44" s="46"/>
      <c r="C44" s="58"/>
      <c r="D44" s="58"/>
      <c r="E44" s="147"/>
    </row>
    <row r="45" spans="2:8" ht="16.5">
      <c r="B45" s="44" t="s">
        <v>92</v>
      </c>
      <c r="C45" s="59">
        <f>+C48+C47</f>
        <v>30311.62403999999</v>
      </c>
      <c r="D45" s="59">
        <f>+D48+D47</f>
        <v>99240.25710695998</v>
      </c>
      <c r="E45" s="147"/>
      <c r="G45" s="368"/>
      <c r="H45" s="368"/>
    </row>
    <row r="46" spans="2:5" ht="6" customHeight="1">
      <c r="B46" s="44"/>
      <c r="C46" s="59"/>
      <c r="D46" s="59"/>
      <c r="E46" s="147"/>
    </row>
    <row r="47" spans="2:5" ht="15.75">
      <c r="B47" s="46" t="s">
        <v>131</v>
      </c>
      <c r="C47" s="358">
        <v>5844.6216699999995</v>
      </c>
      <c r="D47" s="58">
        <f>+C47*$H$6</f>
        <v>19135.291347579998</v>
      </c>
      <c r="E47" s="60"/>
    </row>
    <row r="48" spans="2:5" ht="15.75">
      <c r="B48" s="46" t="s">
        <v>129</v>
      </c>
      <c r="C48" s="358">
        <v>24467.00236999999</v>
      </c>
      <c r="D48" s="58">
        <f>+C48*$H$6</f>
        <v>80104.96575937998</v>
      </c>
      <c r="E48" s="147"/>
    </row>
    <row r="49" spans="2:5" ht="9.75" customHeight="1">
      <c r="B49" s="55"/>
      <c r="C49" s="61"/>
      <c r="D49" s="61"/>
      <c r="E49" s="147"/>
    </row>
    <row r="50" spans="2:4" ht="15" customHeight="1">
      <c r="B50" s="597" t="s">
        <v>72</v>
      </c>
      <c r="C50" s="601">
        <f>+C45+C43</f>
        <v>30311.62403999999</v>
      </c>
      <c r="D50" s="601">
        <f>+D45+D43</f>
        <v>99240.25710695998</v>
      </c>
    </row>
    <row r="51" spans="2:4" ht="15" customHeight="1">
      <c r="B51" s="598"/>
      <c r="C51" s="602"/>
      <c r="D51" s="602"/>
    </row>
    <row r="52" spans="2:4" ht="5.25" customHeight="1">
      <c r="B52" s="600"/>
      <c r="C52" s="600"/>
      <c r="D52" s="600"/>
    </row>
    <row r="53" spans="2:4" ht="15">
      <c r="B53" s="25"/>
      <c r="C53" s="530">
        <f>+C50-Plazo!C19</f>
        <v>0</v>
      </c>
      <c r="D53" s="530">
        <f>+D50-Plazo!D19</f>
        <v>0</v>
      </c>
    </row>
    <row r="54" spans="2:4" ht="15.75">
      <c r="B54" s="200"/>
      <c r="C54" s="436"/>
      <c r="D54" s="436"/>
    </row>
    <row r="55" ht="15.75">
      <c r="B55" s="200"/>
    </row>
    <row r="56" ht="15">
      <c r="B56" s="25"/>
    </row>
    <row r="57" ht="15">
      <c r="B57" s="25"/>
    </row>
    <row r="58" ht="15">
      <c r="B58" s="25"/>
    </row>
    <row r="59" ht="15">
      <c r="B59" s="25"/>
    </row>
    <row r="60" ht="15">
      <c r="B60" s="25"/>
    </row>
    <row r="61" ht="15">
      <c r="B61" s="25"/>
    </row>
    <row r="62" ht="15">
      <c r="B62" s="25"/>
    </row>
    <row r="63" ht="15">
      <c r="B63" s="25"/>
    </row>
    <row r="64" ht="15">
      <c r="B64" s="25"/>
    </row>
    <row r="65" ht="15">
      <c r="B65" s="25"/>
    </row>
    <row r="66" ht="15">
      <c r="B66" s="25"/>
    </row>
    <row r="67" ht="15">
      <c r="B67" s="25"/>
    </row>
    <row r="68" ht="15">
      <c r="B68" s="25"/>
    </row>
    <row r="69" ht="15">
      <c r="B69" s="25"/>
    </row>
  </sheetData>
  <sheetProtection/>
  <mergeCells count="22">
    <mergeCell ref="D39:D41"/>
    <mergeCell ref="B24:B25"/>
    <mergeCell ref="C39:C41"/>
    <mergeCell ref="B37:C37"/>
    <mergeCell ref="B36:D36"/>
    <mergeCell ref="B6:E6"/>
    <mergeCell ref="B34:E34"/>
    <mergeCell ref="B35:D35"/>
    <mergeCell ref="B7:D7"/>
    <mergeCell ref="C24:C25"/>
    <mergeCell ref="B9:C9"/>
    <mergeCell ref="B11:B13"/>
    <mergeCell ref="B8:D8"/>
    <mergeCell ref="D24:D25"/>
    <mergeCell ref="C11:C13"/>
    <mergeCell ref="B26:D26"/>
    <mergeCell ref="D11:D13"/>
    <mergeCell ref="B52:D52"/>
    <mergeCell ref="B50:B51"/>
    <mergeCell ref="C50:C51"/>
    <mergeCell ref="D50:D51"/>
    <mergeCell ref="B39:B41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23" customWidth="1"/>
    <col min="2" max="2" width="37.7109375" style="25" customWidth="1"/>
    <col min="3" max="4" width="19.7109375" style="25" customWidth="1"/>
    <col min="5" max="5" width="11.421875" style="25" customWidth="1"/>
    <col min="6" max="6" width="13.140625" style="25" bestFit="1" customWidth="1"/>
    <col min="7" max="7" width="14.421875" style="25" bestFit="1" customWidth="1"/>
    <col min="8" max="8" width="26.140625" style="25" customWidth="1"/>
    <col min="9" max="9" width="14.28125" style="25" customWidth="1"/>
    <col min="10" max="16" width="11.421875" style="25" customWidth="1"/>
    <col min="17" max="16384" width="11.421875" style="23" customWidth="1"/>
  </cols>
  <sheetData>
    <row r="1" ht="15"/>
    <row r="2" ht="15"/>
    <row r="3" ht="15"/>
    <row r="4" spans="2:5" ht="15">
      <c r="B4" s="102"/>
      <c r="C4" s="102"/>
      <c r="D4" s="102"/>
      <c r="E4" s="102"/>
    </row>
    <row r="5" spans="2:9" ht="18">
      <c r="B5" s="153" t="s">
        <v>26</v>
      </c>
      <c r="C5" s="154"/>
      <c r="D5" s="154"/>
      <c r="E5" s="102"/>
      <c r="H5" s="523"/>
      <c r="I5" s="523"/>
    </row>
    <row r="6" spans="2:9" ht="18" customHeight="1">
      <c r="B6" s="590" t="s">
        <v>88</v>
      </c>
      <c r="C6" s="590"/>
      <c r="D6" s="590"/>
      <c r="E6" s="590"/>
      <c r="F6" s="102"/>
      <c r="G6" s="102"/>
      <c r="H6" s="522"/>
      <c r="I6" s="523"/>
    </row>
    <row r="7" spans="2:9" ht="15.75">
      <c r="B7" s="589" t="s">
        <v>86</v>
      </c>
      <c r="C7" s="589"/>
      <c r="D7" s="589"/>
      <c r="E7" s="102"/>
      <c r="F7" s="102"/>
      <c r="G7" s="102"/>
      <c r="H7" s="522"/>
      <c r="I7" s="523"/>
    </row>
    <row r="8" spans="2:9" ht="15.75">
      <c r="B8" s="599" t="s">
        <v>165</v>
      </c>
      <c r="C8" s="599"/>
      <c r="D8" s="599"/>
      <c r="E8" s="102"/>
      <c r="F8" s="102"/>
      <c r="G8" s="102"/>
      <c r="H8" s="511">
        <f>+'Tipo Instrum.'!H6</f>
        <v>3.274</v>
      </c>
      <c r="I8" s="523"/>
    </row>
    <row r="9" spans="2:9" ht="15.75">
      <c r="B9" s="585" t="str">
        <f>+'Tipo Instrum.'!B37:C37</f>
        <v>Al 30 de abril de 2016</v>
      </c>
      <c r="C9" s="585"/>
      <c r="D9" s="494"/>
      <c r="E9" s="102"/>
      <c r="F9" s="102"/>
      <c r="G9" s="102"/>
      <c r="H9" s="531"/>
      <c r="I9" s="523"/>
    </row>
    <row r="10" spans="2:9" ht="8.25" customHeight="1">
      <c r="B10" s="154"/>
      <c r="C10" s="154"/>
      <c r="D10" s="154"/>
      <c r="E10" s="102"/>
      <c r="H10" s="523"/>
      <c r="I10" s="523"/>
    </row>
    <row r="11" spans="2:9" ht="15" customHeight="1">
      <c r="B11" s="582" t="s">
        <v>291</v>
      </c>
      <c r="C11" s="586" t="s">
        <v>67</v>
      </c>
      <c r="D11" s="579" t="s">
        <v>310</v>
      </c>
      <c r="E11" s="102"/>
      <c r="H11" s="523"/>
      <c r="I11" s="523"/>
    </row>
    <row r="12" spans="2:9" ht="13.5" customHeight="1">
      <c r="B12" s="583"/>
      <c r="C12" s="587"/>
      <c r="D12" s="580"/>
      <c r="E12" s="153"/>
      <c r="G12" s="379"/>
      <c r="H12" s="523"/>
      <c r="I12" s="523"/>
    </row>
    <row r="13" spans="2:5" ht="9" customHeight="1">
      <c r="B13" s="584"/>
      <c r="C13" s="588"/>
      <c r="D13" s="581"/>
      <c r="E13" s="102"/>
    </row>
    <row r="14" spans="2:5" ht="9" customHeight="1">
      <c r="B14" s="155"/>
      <c r="C14" s="484"/>
      <c r="D14" s="495"/>
      <c r="E14" s="102"/>
    </row>
    <row r="15" spans="2:9" ht="16.5">
      <c r="B15" s="271" t="s">
        <v>224</v>
      </c>
      <c r="C15" s="272">
        <f>+C16+C17</f>
        <v>675673.7222500001</v>
      </c>
      <c r="D15" s="272">
        <f>+D16+D17</f>
        <v>2212155.7666465007</v>
      </c>
      <c r="E15" s="102"/>
      <c r="G15" s="469"/>
      <c r="H15" s="485"/>
      <c r="I15" s="469"/>
    </row>
    <row r="16" spans="2:9" ht="15.75">
      <c r="B16" s="273" t="s">
        <v>133</v>
      </c>
      <c r="C16" s="274">
        <v>364721.80250000005</v>
      </c>
      <c r="D16" s="274">
        <f>+C16*$H$8</f>
        <v>1194099.1813850002</v>
      </c>
      <c r="E16" s="102"/>
      <c r="F16" s="470"/>
      <c r="G16" s="471"/>
      <c r="H16" s="472"/>
      <c r="I16" s="469"/>
    </row>
    <row r="17" spans="2:9" ht="15.75">
      <c r="B17" s="273" t="s">
        <v>125</v>
      </c>
      <c r="C17" s="274">
        <v>310951.91975000006</v>
      </c>
      <c r="D17" s="274">
        <f>+C17*$H$8</f>
        <v>1018056.5852615002</v>
      </c>
      <c r="E17" s="102"/>
      <c r="F17" s="470"/>
      <c r="G17" s="471"/>
      <c r="H17" s="473"/>
      <c r="I17" s="469"/>
    </row>
    <row r="18" spans="2:9" ht="15.75">
      <c r="B18" s="69"/>
      <c r="C18" s="74"/>
      <c r="D18" s="70"/>
      <c r="G18" s="469"/>
      <c r="H18" s="473"/>
      <c r="I18" s="469"/>
    </row>
    <row r="19" spans="2:9" ht="16.5">
      <c r="B19" s="71" t="s">
        <v>70</v>
      </c>
      <c r="C19" s="72">
        <f>+C20+C21</f>
        <v>349178.68545</v>
      </c>
      <c r="D19" s="72">
        <f>+D20+D21</f>
        <v>1143211.0161633</v>
      </c>
      <c r="G19" s="469"/>
      <c r="H19" s="473"/>
      <c r="I19" s="469"/>
    </row>
    <row r="20" spans="2:9" ht="15.75">
      <c r="B20" s="73" t="s">
        <v>180</v>
      </c>
      <c r="C20" s="74">
        <f>+C24+C28+C32</f>
        <v>305903.18572</v>
      </c>
      <c r="D20" s="74">
        <f>+D24+D28+D32</f>
        <v>1001527.03004728</v>
      </c>
      <c r="F20" s="470"/>
      <c r="G20" s="471"/>
      <c r="H20" s="469"/>
      <c r="I20" s="469"/>
    </row>
    <row r="21" spans="2:9" ht="15.75">
      <c r="B21" s="73" t="s">
        <v>125</v>
      </c>
      <c r="C21" s="74">
        <f>+C25+C29+C33</f>
        <v>43275.499729999996</v>
      </c>
      <c r="D21" s="74">
        <f>+D25+D29+D33</f>
        <v>141683.98611601998</v>
      </c>
      <c r="G21" s="472"/>
      <c r="H21" s="469"/>
      <c r="I21" s="469"/>
    </row>
    <row r="22" spans="2:9" ht="15">
      <c r="B22" s="69"/>
      <c r="C22" s="65"/>
      <c r="D22" s="70"/>
      <c r="G22" s="469"/>
      <c r="H22" s="469"/>
      <c r="I22" s="469"/>
    </row>
    <row r="23" spans="2:9" ht="15.75">
      <c r="B23" s="62" t="s">
        <v>21</v>
      </c>
      <c r="C23" s="63">
        <f>+C24</f>
        <v>124838.77825000002</v>
      </c>
      <c r="D23" s="63">
        <f>+D24</f>
        <v>408722.1599905001</v>
      </c>
      <c r="G23" s="469"/>
      <c r="H23" s="471"/>
      <c r="I23" s="469"/>
    </row>
    <row r="24" spans="2:9" ht="15">
      <c r="B24" s="64" t="s">
        <v>134</v>
      </c>
      <c r="C24" s="65">
        <v>124838.77825000002</v>
      </c>
      <c r="D24" s="65">
        <f>+C24*$H$8</f>
        <v>408722.1599905001</v>
      </c>
      <c r="G24" s="469"/>
      <c r="H24" s="469"/>
      <c r="I24" s="469"/>
    </row>
    <row r="25" spans="2:9" ht="15">
      <c r="B25" s="64" t="s">
        <v>125</v>
      </c>
      <c r="C25" s="130">
        <v>0</v>
      </c>
      <c r="D25" s="131">
        <f>+C25*$H$8</f>
        <v>0</v>
      </c>
      <c r="G25" s="469"/>
      <c r="H25" s="469"/>
      <c r="I25" s="469"/>
    </row>
    <row r="26" spans="2:9" ht="12" customHeight="1">
      <c r="B26" s="69"/>
      <c r="C26" s="65"/>
      <c r="D26" s="70"/>
      <c r="G26" s="469"/>
      <c r="H26" s="469"/>
      <c r="I26" s="469"/>
    </row>
    <row r="27" spans="2:9" ht="15.75">
      <c r="B27" s="62" t="s">
        <v>20</v>
      </c>
      <c r="C27" s="63">
        <f>+C28+C29</f>
        <v>211603.03680999996</v>
      </c>
      <c r="D27" s="63">
        <f>+D28+D29</f>
        <v>692788.34251594</v>
      </c>
      <c r="G27" s="469"/>
      <c r="H27" s="469"/>
      <c r="I27" s="469"/>
    </row>
    <row r="28" spans="2:9" ht="15">
      <c r="B28" s="64" t="s">
        <v>133</v>
      </c>
      <c r="C28" s="65">
        <v>168327.53707999998</v>
      </c>
      <c r="D28" s="65">
        <f>+C28*$H$8</f>
        <v>551104.35639992</v>
      </c>
      <c r="G28" s="469"/>
      <c r="H28" s="469"/>
      <c r="I28" s="469"/>
    </row>
    <row r="29" spans="2:9" ht="15">
      <c r="B29" s="64" t="s">
        <v>125</v>
      </c>
      <c r="C29" s="65">
        <v>43275.499729999996</v>
      </c>
      <c r="D29" s="65">
        <f>+C29*$H$8</f>
        <v>141683.98611601998</v>
      </c>
      <c r="G29" s="469"/>
      <c r="H29" s="469"/>
      <c r="I29" s="469"/>
    </row>
    <row r="30" spans="2:9" ht="15">
      <c r="B30" s="69"/>
      <c r="C30" s="65"/>
      <c r="D30" s="70"/>
      <c r="G30" s="469"/>
      <c r="H30" s="469"/>
      <c r="I30" s="469"/>
    </row>
    <row r="31" spans="2:9" ht="15.75">
      <c r="B31" s="62" t="s">
        <v>22</v>
      </c>
      <c r="C31" s="63">
        <f>+C32</f>
        <v>12736.87039</v>
      </c>
      <c r="D31" s="63">
        <f>+D32</f>
        <v>41700.51365686</v>
      </c>
      <c r="G31" s="469"/>
      <c r="H31" s="469"/>
      <c r="I31" s="469"/>
    </row>
    <row r="32" spans="2:9" ht="15">
      <c r="B32" s="64" t="s">
        <v>134</v>
      </c>
      <c r="C32" s="65">
        <v>12736.87039</v>
      </c>
      <c r="D32" s="65">
        <f>+C32*$H$8</f>
        <v>41700.51365686</v>
      </c>
      <c r="G32" s="469"/>
      <c r="H32" s="469"/>
      <c r="I32" s="469"/>
    </row>
    <row r="33" spans="2:4" ht="15">
      <c r="B33" s="64" t="s">
        <v>135</v>
      </c>
      <c r="C33" s="130">
        <v>0</v>
      </c>
      <c r="D33" s="130">
        <f>+C33*$H$8</f>
        <v>0</v>
      </c>
    </row>
    <row r="34" spans="2:4" ht="7.5" customHeight="1">
      <c r="B34" s="66"/>
      <c r="C34" s="67"/>
      <c r="D34" s="68"/>
    </row>
    <row r="35" spans="2:4" ht="15" customHeight="1">
      <c r="B35" s="597" t="s">
        <v>16</v>
      </c>
      <c r="C35" s="603">
        <f>+C19+C15</f>
        <v>1024852.4077000001</v>
      </c>
      <c r="D35" s="603">
        <f>+D19+D15</f>
        <v>3355366.7828098005</v>
      </c>
    </row>
    <row r="36" spans="2:7" ht="15" customHeight="1">
      <c r="B36" s="598"/>
      <c r="C36" s="604"/>
      <c r="D36" s="604"/>
      <c r="F36" s="198"/>
      <c r="G36" s="198"/>
    </row>
    <row r="37" ht="4.5" customHeight="1"/>
    <row r="38" spans="2:4" ht="15">
      <c r="B38" s="605" t="s">
        <v>78</v>
      </c>
      <c r="C38" s="605"/>
      <c r="D38" s="605"/>
    </row>
    <row r="39" spans="2:4" ht="15">
      <c r="B39" s="605" t="s">
        <v>107</v>
      </c>
      <c r="C39" s="605"/>
      <c r="D39" s="605"/>
    </row>
    <row r="40" spans="2:4" ht="15">
      <c r="B40" s="94"/>
      <c r="C40" s="101"/>
      <c r="D40" s="101"/>
    </row>
    <row r="41" spans="2:7" ht="15">
      <c r="B41" s="94"/>
      <c r="C41" s="101"/>
      <c r="D41" s="408"/>
      <c r="F41" s="368"/>
      <c r="G41" s="368"/>
    </row>
    <row r="43" spans="2:4" ht="18">
      <c r="B43" s="75" t="s">
        <v>172</v>
      </c>
      <c r="C43" s="76"/>
      <c r="D43" s="76"/>
    </row>
    <row r="44" spans="2:5" ht="15" customHeight="1">
      <c r="B44" s="590" t="s">
        <v>88</v>
      </c>
      <c r="C44" s="590"/>
      <c r="D44" s="590"/>
      <c r="E44" s="590"/>
    </row>
    <row r="45" spans="2:5" ht="15" customHeight="1">
      <c r="B45" s="589" t="s">
        <v>90</v>
      </c>
      <c r="C45" s="589"/>
      <c r="D45" s="589"/>
      <c r="E45" s="100"/>
    </row>
    <row r="46" spans="2:5" ht="15" customHeight="1">
      <c r="B46" s="599" t="s">
        <v>165</v>
      </c>
      <c r="C46" s="599"/>
      <c r="D46" s="599"/>
      <c r="E46" s="100"/>
    </row>
    <row r="47" spans="2:4" ht="15" customHeight="1">
      <c r="B47" s="585" t="str">
        <f>+B9</f>
        <v>Al 30 de abril de 2016</v>
      </c>
      <c r="C47" s="585"/>
      <c r="D47" s="93"/>
    </row>
    <row r="48" spans="2:4" ht="6.75" customHeight="1">
      <c r="B48" s="76"/>
      <c r="C48" s="76"/>
      <c r="D48" s="76"/>
    </row>
    <row r="49" spans="2:4" ht="15" customHeight="1">
      <c r="B49" s="582" t="s">
        <v>291</v>
      </c>
      <c r="C49" s="586" t="s">
        <v>67</v>
      </c>
      <c r="D49" s="579" t="s">
        <v>310</v>
      </c>
    </row>
    <row r="50" spans="2:7" ht="13.5" customHeight="1">
      <c r="B50" s="583"/>
      <c r="C50" s="587"/>
      <c r="D50" s="580"/>
      <c r="E50" s="75"/>
      <c r="G50" s="379"/>
    </row>
    <row r="51" spans="2:4" ht="9" customHeight="1">
      <c r="B51" s="584"/>
      <c r="C51" s="588"/>
      <c r="D51" s="581"/>
    </row>
    <row r="52" spans="2:4" ht="7.5" customHeight="1">
      <c r="B52" s="77"/>
      <c r="C52" s="78"/>
      <c r="D52" s="79"/>
    </row>
    <row r="53" spans="2:4" ht="19.5" customHeight="1">
      <c r="B53" s="71" t="s">
        <v>69</v>
      </c>
      <c r="C53" s="132">
        <f>+C55+C56</f>
        <v>30311.62403999999</v>
      </c>
      <c r="D53" s="132">
        <f>+D55+D56</f>
        <v>99240.25710695998</v>
      </c>
    </row>
    <row r="54" spans="2:4" ht="6" customHeight="1">
      <c r="B54" s="71"/>
      <c r="C54" s="132"/>
      <c r="D54" s="132"/>
    </row>
    <row r="55" spans="2:4" ht="19.5" customHeight="1">
      <c r="B55" s="73" t="s">
        <v>132</v>
      </c>
      <c r="C55" s="133">
        <v>5844.6216699999995</v>
      </c>
      <c r="D55" s="133">
        <f>+C55*$H$8</f>
        <v>19135.291347579998</v>
      </c>
    </row>
    <row r="56" spans="2:4" ht="15" customHeight="1">
      <c r="B56" s="73" t="s">
        <v>125</v>
      </c>
      <c r="C56" s="133">
        <v>24467.00236999999</v>
      </c>
      <c r="D56" s="133">
        <f>+C56*$H$8</f>
        <v>80104.96575937998</v>
      </c>
    </row>
    <row r="57" spans="2:4" ht="15.75" customHeight="1">
      <c r="B57" s="69"/>
      <c r="C57" s="133"/>
      <c r="D57" s="136"/>
    </row>
    <row r="58" spans="2:4" ht="16.5">
      <c r="B58" s="71" t="s">
        <v>70</v>
      </c>
      <c r="C58" s="135">
        <f>+C60+C61</f>
        <v>0</v>
      </c>
      <c r="D58" s="135">
        <f>+D60+D61</f>
        <v>0</v>
      </c>
    </row>
    <row r="59" spans="2:4" ht="6.75" customHeight="1">
      <c r="B59" s="71"/>
      <c r="C59" s="135"/>
      <c r="D59" s="135"/>
    </row>
    <row r="60" spans="2:4" ht="19.5" customHeight="1">
      <c r="B60" s="73" t="s">
        <v>133</v>
      </c>
      <c r="C60" s="186">
        <v>0</v>
      </c>
      <c r="D60" s="186">
        <f>+C60*$H$8</f>
        <v>0</v>
      </c>
    </row>
    <row r="61" spans="2:4" ht="15" customHeight="1">
      <c r="B61" s="73" t="s">
        <v>125</v>
      </c>
      <c r="C61" s="186">
        <v>0</v>
      </c>
      <c r="D61" s="186">
        <f>+C61*$H$8</f>
        <v>0</v>
      </c>
    </row>
    <row r="62" spans="2:4" ht="8.25" customHeight="1">
      <c r="B62" s="66"/>
      <c r="C62" s="134"/>
      <c r="D62" s="137"/>
    </row>
    <row r="63" spans="2:7" ht="15" customHeight="1">
      <c r="B63" s="597" t="s">
        <v>16</v>
      </c>
      <c r="C63" s="606">
        <f>+C58+C53</f>
        <v>30311.62403999999</v>
      </c>
      <c r="D63" s="606">
        <f>+D58+D53</f>
        <v>99240.25710695998</v>
      </c>
      <c r="F63" s="423"/>
      <c r="G63" s="423"/>
    </row>
    <row r="64" spans="2:9" ht="15" customHeight="1">
      <c r="B64" s="598"/>
      <c r="C64" s="607"/>
      <c r="D64" s="607"/>
      <c r="H64" s="368"/>
      <c r="I64" s="368"/>
    </row>
    <row r="65" ht="5.25" customHeight="1"/>
    <row r="66" spans="3:4" ht="15">
      <c r="C66" s="415"/>
      <c r="D66" s="407"/>
    </row>
    <row r="67" spans="3:4" ht="15">
      <c r="C67" s="407"/>
      <c r="D67" s="407"/>
    </row>
    <row r="68" spans="3:4" ht="15">
      <c r="C68" s="368"/>
      <c r="D68" s="368"/>
    </row>
  </sheetData>
  <sheetProtection/>
  <mergeCells count="22">
    <mergeCell ref="B47:C47"/>
    <mergeCell ref="B63:B64"/>
    <mergeCell ref="C63:C64"/>
    <mergeCell ref="B45:D45"/>
    <mergeCell ref="B46:D46"/>
    <mergeCell ref="D63:D64"/>
    <mergeCell ref="C49:C51"/>
    <mergeCell ref="D49:D51"/>
    <mergeCell ref="B49:B51"/>
    <mergeCell ref="B38:D38"/>
    <mergeCell ref="B44:E44"/>
    <mergeCell ref="C11:C13"/>
    <mergeCell ref="B9:C9"/>
    <mergeCell ref="B11:B13"/>
    <mergeCell ref="B39:D39"/>
    <mergeCell ref="B6:E6"/>
    <mergeCell ref="B7:D7"/>
    <mergeCell ref="B35:B36"/>
    <mergeCell ref="C35:C36"/>
    <mergeCell ref="D35:D36"/>
    <mergeCell ref="B8:D8"/>
    <mergeCell ref="D11:D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P460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116" customWidth="1"/>
    <col min="2" max="2" width="58.00390625" style="116" customWidth="1"/>
    <col min="3" max="4" width="19.7109375" style="102" customWidth="1"/>
    <col min="5" max="5" width="10.00390625" style="102" customWidth="1"/>
    <col min="6" max="6" width="18.421875" style="102" customWidth="1"/>
    <col min="7" max="7" width="30.00390625" style="102" customWidth="1"/>
    <col min="8" max="8" width="14.421875" style="102" customWidth="1"/>
    <col min="9" max="9" width="14.8515625" style="102" customWidth="1"/>
    <col min="10" max="11" width="11.421875" style="102" customWidth="1"/>
    <col min="12" max="12" width="11.28125" style="102" customWidth="1"/>
    <col min="13" max="16" width="11.421875" style="102" customWidth="1"/>
    <col min="17" max="16384" width="11.421875" style="116" customWidth="1"/>
  </cols>
  <sheetData>
    <row r="1" ht="15"/>
    <row r="2" ht="15"/>
    <row r="3" ht="15"/>
    <row r="4" ht="15">
      <c r="B4" s="102"/>
    </row>
    <row r="5" spans="2:10" ht="18">
      <c r="B5" s="153" t="s">
        <v>27</v>
      </c>
      <c r="C5" s="153"/>
      <c r="D5" s="153"/>
      <c r="G5" s="522"/>
      <c r="H5" s="522"/>
      <c r="I5" s="522"/>
      <c r="J5" s="522"/>
    </row>
    <row r="6" spans="2:10" ht="18" customHeight="1">
      <c r="B6" s="590" t="s">
        <v>88</v>
      </c>
      <c r="C6" s="590"/>
      <c r="D6" s="590"/>
      <c r="E6" s="369"/>
      <c r="G6" s="511">
        <f>+Moneda!H8</f>
        <v>3.274</v>
      </c>
      <c r="H6" s="522"/>
      <c r="I6" s="522"/>
      <c r="J6" s="522"/>
    </row>
    <row r="7" spans="2:10" ht="15.75">
      <c r="B7" s="589" t="s">
        <v>86</v>
      </c>
      <c r="C7" s="589"/>
      <c r="D7" s="589"/>
      <c r="G7" s="522"/>
      <c r="H7" s="522"/>
      <c r="I7" s="532"/>
      <c r="J7" s="529"/>
    </row>
    <row r="8" spans="2:10" ht="15.75" customHeight="1">
      <c r="B8" s="589" t="s">
        <v>124</v>
      </c>
      <c r="C8" s="589"/>
      <c r="D8" s="589"/>
      <c r="G8" s="522"/>
      <c r="H8" s="522"/>
      <c r="I8" s="522"/>
      <c r="J8" s="522"/>
    </row>
    <row r="9" spans="2:10" ht="15.75">
      <c r="B9" s="585" t="str">
        <f>+Moneda!B47</f>
        <v>Al 30 de abril de 2016</v>
      </c>
      <c r="C9" s="585"/>
      <c r="D9" s="505"/>
      <c r="G9" s="527"/>
      <c r="H9" s="522"/>
      <c r="I9" s="522"/>
      <c r="J9" s="522"/>
    </row>
    <row r="10" spans="2:10" ht="7.5" customHeight="1">
      <c r="B10" s="154"/>
      <c r="C10" s="154"/>
      <c r="D10" s="154"/>
      <c r="G10" s="522"/>
      <c r="H10" s="522"/>
      <c r="I10" s="522"/>
      <c r="J10" s="522"/>
    </row>
    <row r="11" spans="2:10" ht="15" customHeight="1">
      <c r="B11" s="582" t="s">
        <v>168</v>
      </c>
      <c r="C11" s="586" t="s">
        <v>67</v>
      </c>
      <c r="D11" s="579" t="s">
        <v>310</v>
      </c>
      <c r="G11" s="533"/>
      <c r="H11" s="525">
        <f>+C21+C55</f>
        <v>92996.33485</v>
      </c>
      <c r="I11" s="522"/>
      <c r="J11" s="522"/>
    </row>
    <row r="12" spans="2:10" ht="13.5" customHeight="1">
      <c r="B12" s="583"/>
      <c r="C12" s="587"/>
      <c r="D12" s="580"/>
      <c r="E12" s="153"/>
      <c r="G12" s="534"/>
      <c r="H12" s="522"/>
      <c r="I12" s="522"/>
      <c r="J12" s="522"/>
    </row>
    <row r="13" spans="2:10" ht="9" customHeight="1">
      <c r="B13" s="584"/>
      <c r="C13" s="588"/>
      <c r="D13" s="581"/>
      <c r="G13" s="522"/>
      <c r="H13" s="522"/>
      <c r="I13" s="522"/>
      <c r="J13" s="522"/>
    </row>
    <row r="14" spans="2:10" ht="9" customHeight="1">
      <c r="B14" s="155"/>
      <c r="C14" s="155"/>
      <c r="D14" s="187"/>
      <c r="G14" s="522"/>
      <c r="H14" s="522"/>
      <c r="I14" s="522"/>
      <c r="J14" s="522"/>
    </row>
    <row r="15" spans="2:10" ht="15.75">
      <c r="B15" s="113" t="s">
        <v>108</v>
      </c>
      <c r="C15" s="105">
        <f>+C17</f>
        <v>670624.9882199999</v>
      </c>
      <c r="D15" s="106">
        <f>+D17</f>
        <v>2195626.21143228</v>
      </c>
      <c r="F15" s="424"/>
      <c r="G15" s="522" t="s">
        <v>74</v>
      </c>
      <c r="H15" s="525">
        <f>+C19+C52+C113</f>
        <v>898256.8238799999</v>
      </c>
      <c r="I15" s="525">
        <f>+D19+D52+D113</f>
        <v>2940892.84138312</v>
      </c>
      <c r="J15" s="522"/>
    </row>
    <row r="16" spans="2:10" ht="8.25" customHeight="1">
      <c r="B16" s="113"/>
      <c r="C16" s="105"/>
      <c r="D16" s="106"/>
      <c r="F16" s="172"/>
      <c r="G16" s="522"/>
      <c r="H16" s="522"/>
      <c r="I16" s="522"/>
      <c r="J16" s="522"/>
    </row>
    <row r="17" spans="2:10" ht="15.75">
      <c r="B17" s="104" t="s">
        <v>109</v>
      </c>
      <c r="C17" s="105">
        <f>+C19+C23</f>
        <v>670624.9882199999</v>
      </c>
      <c r="D17" s="106">
        <f>+D19+D23</f>
        <v>2195626.21143228</v>
      </c>
      <c r="G17" s="522" t="s">
        <v>65</v>
      </c>
      <c r="H17" s="525">
        <f>+C31</f>
        <v>43275.499729999996</v>
      </c>
      <c r="I17" s="525">
        <f>+D31</f>
        <v>141683.98611602</v>
      </c>
      <c r="J17" s="522"/>
    </row>
    <row r="18" spans="2:10" ht="7.5" customHeight="1">
      <c r="B18" s="107"/>
      <c r="C18" s="108"/>
      <c r="D18" s="109"/>
      <c r="G18" s="522"/>
      <c r="H18" s="522"/>
      <c r="I18" s="522"/>
      <c r="J18" s="522"/>
    </row>
    <row r="19" spans="2:10" ht="15">
      <c r="B19" s="107" t="s">
        <v>110</v>
      </c>
      <c r="C19" s="108">
        <f>+C20+C21</f>
        <v>669318.4236799999</v>
      </c>
      <c r="D19" s="109">
        <f>+D20+D21</f>
        <v>2191348.51912832</v>
      </c>
      <c r="G19" s="522" t="s">
        <v>85</v>
      </c>
      <c r="H19" s="525">
        <f>+C39+C48+C57+C94+C104+C109+C116+C23</f>
        <v>108306.40434</v>
      </c>
      <c r="I19" s="525">
        <f>+D39+D48+D57+D94+D104+D109+D116+D23</f>
        <v>354595.16780915996</v>
      </c>
      <c r="J19" s="522"/>
    </row>
    <row r="20" spans="2:10" ht="15">
      <c r="B20" s="110" t="s">
        <v>181</v>
      </c>
      <c r="C20" s="111">
        <v>595176.4717299999</v>
      </c>
      <c r="D20" s="112">
        <f>+C20*$G$6</f>
        <v>1948607.7684440196</v>
      </c>
      <c r="G20" s="522"/>
      <c r="H20" s="522"/>
      <c r="I20" s="522"/>
      <c r="J20" s="522"/>
    </row>
    <row r="21" spans="2:10" ht="15">
      <c r="B21" s="110" t="s">
        <v>185</v>
      </c>
      <c r="C21" s="111">
        <v>74141.95195</v>
      </c>
      <c r="D21" s="112">
        <f>+C21*$G$6</f>
        <v>242740.7506843</v>
      </c>
      <c r="F21" s="172"/>
      <c r="G21" s="522" t="s">
        <v>40</v>
      </c>
      <c r="H21" s="535">
        <f>+C37</f>
        <v>0</v>
      </c>
      <c r="I21" s="525">
        <f>+D37</f>
        <v>0</v>
      </c>
      <c r="J21" s="522"/>
    </row>
    <row r="22" spans="2:10" ht="13.5" customHeight="1">
      <c r="B22" s="107"/>
      <c r="C22" s="108"/>
      <c r="D22" s="109">
        <f>+C22*$G$6</f>
        <v>0</v>
      </c>
      <c r="G22" s="522"/>
      <c r="H22" s="522"/>
      <c r="I22" s="525"/>
      <c r="J22" s="522"/>
    </row>
    <row r="23" spans="2:10" ht="13.5" customHeight="1">
      <c r="B23" s="107" t="s">
        <v>115</v>
      </c>
      <c r="C23" s="108">
        <f>+C24</f>
        <v>1306.56454</v>
      </c>
      <c r="D23" s="109">
        <f>+D24</f>
        <v>4277.692303960001</v>
      </c>
      <c r="G23" s="522"/>
      <c r="H23" s="522"/>
      <c r="I23" s="525"/>
      <c r="J23" s="522"/>
    </row>
    <row r="24" spans="2:10" ht="13.5" customHeight="1">
      <c r="B24" s="110" t="s">
        <v>223</v>
      </c>
      <c r="C24" s="111">
        <v>1306.56454</v>
      </c>
      <c r="D24" s="112">
        <f>+C24*$G$6</f>
        <v>4277.692303960001</v>
      </c>
      <c r="G24" s="522"/>
      <c r="H24" s="522"/>
      <c r="I24" s="525"/>
      <c r="J24" s="522"/>
    </row>
    <row r="25" spans="2:10" ht="13.5" customHeight="1">
      <c r="B25" s="107"/>
      <c r="C25" s="108"/>
      <c r="D25" s="109"/>
      <c r="G25" s="522"/>
      <c r="H25" s="522"/>
      <c r="I25" s="525"/>
      <c r="J25" s="522"/>
    </row>
    <row r="26" spans="2:10" ht="13.5" customHeight="1">
      <c r="B26" s="107"/>
      <c r="C26" s="108"/>
      <c r="D26" s="109"/>
      <c r="G26" s="522"/>
      <c r="H26" s="522"/>
      <c r="I26" s="525"/>
      <c r="J26" s="522"/>
    </row>
    <row r="27" spans="2:10" ht="15.75">
      <c r="B27" s="113" t="s">
        <v>111</v>
      </c>
      <c r="C27" s="105">
        <f>+C29+C35</f>
        <v>354227.41948</v>
      </c>
      <c r="D27" s="106">
        <f>+D29+D35</f>
        <v>1159740.57137752</v>
      </c>
      <c r="E27" s="423"/>
      <c r="F27" s="474"/>
      <c r="G27" s="536"/>
      <c r="H27" s="525"/>
      <c r="I27" s="525"/>
      <c r="J27" s="522"/>
    </row>
    <row r="28" spans="2:10" ht="12.75" customHeight="1">
      <c r="B28" s="110"/>
      <c r="C28" s="111"/>
      <c r="D28" s="112"/>
      <c r="F28" s="172"/>
      <c r="G28" s="522"/>
      <c r="H28" s="522"/>
      <c r="I28" s="522"/>
      <c r="J28" s="522"/>
    </row>
    <row r="29" spans="2:10" ht="15.75">
      <c r="B29" s="104" t="s">
        <v>112</v>
      </c>
      <c r="C29" s="105">
        <f>+C31</f>
        <v>43275.499729999996</v>
      </c>
      <c r="D29" s="106">
        <f>+D31</f>
        <v>141683.98611602</v>
      </c>
      <c r="G29" s="537"/>
      <c r="H29" s="538"/>
      <c r="I29" s="539"/>
      <c r="J29" s="522"/>
    </row>
    <row r="30" spans="2:10" ht="10.5" customHeight="1">
      <c r="B30" s="104"/>
      <c r="C30" s="105"/>
      <c r="D30" s="106"/>
      <c r="G30" s="522"/>
      <c r="H30" s="522"/>
      <c r="I30" s="522"/>
      <c r="J30" s="522"/>
    </row>
    <row r="31" spans="2:10" ht="15">
      <c r="B31" s="107" t="s">
        <v>113</v>
      </c>
      <c r="C31" s="108">
        <f>+C32+C33</f>
        <v>43275.499729999996</v>
      </c>
      <c r="D31" s="109">
        <f>+D32+D33</f>
        <v>141683.98611602</v>
      </c>
      <c r="G31" s="522"/>
      <c r="H31" s="532"/>
      <c r="I31" s="532"/>
      <c r="J31" s="522"/>
    </row>
    <row r="32" spans="2:10" ht="15">
      <c r="B32" s="110" t="s">
        <v>117</v>
      </c>
      <c r="C32" s="111">
        <v>29314.679239999998</v>
      </c>
      <c r="D32" s="112">
        <f>+C32*$G$6</f>
        <v>95976.25983175999</v>
      </c>
      <c r="G32" s="522"/>
      <c r="H32" s="532"/>
      <c r="I32" s="522"/>
      <c r="J32" s="522"/>
    </row>
    <row r="33" spans="2:10" ht="15">
      <c r="B33" s="110" t="s">
        <v>118</v>
      </c>
      <c r="C33" s="111">
        <v>13960.82049</v>
      </c>
      <c r="D33" s="112">
        <f>+C33*$G$6</f>
        <v>45707.72628426</v>
      </c>
      <c r="G33" s="522"/>
      <c r="H33" s="522"/>
      <c r="I33" s="522"/>
      <c r="J33" s="522"/>
    </row>
    <row r="34" spans="2:10" ht="17.25" customHeight="1">
      <c r="B34" s="107"/>
      <c r="C34" s="108"/>
      <c r="D34" s="109"/>
      <c r="G34" s="522" t="s">
        <v>140</v>
      </c>
      <c r="H34" s="525">
        <f>+C19+C52</f>
        <v>898256.8238799999</v>
      </c>
      <c r="I34" s="525">
        <f>+D19+D52</f>
        <v>2940892.84138312</v>
      </c>
      <c r="J34" s="522"/>
    </row>
    <row r="35" spans="2:10" ht="15.75">
      <c r="B35" s="104" t="s">
        <v>109</v>
      </c>
      <c r="C35" s="105">
        <f>+C37+C39+C48+C52+C57</f>
        <v>310951.91975</v>
      </c>
      <c r="D35" s="106">
        <f>+D37+D39+D48+D52+D57</f>
        <v>1018056.5852615</v>
      </c>
      <c r="G35" s="522"/>
      <c r="H35" s="522"/>
      <c r="I35" s="522"/>
      <c r="J35" s="522"/>
    </row>
    <row r="36" spans="2:10" ht="15">
      <c r="B36" s="114"/>
      <c r="C36" s="340"/>
      <c r="D36" s="341"/>
      <c r="G36" s="522" t="s">
        <v>141</v>
      </c>
      <c r="H36" s="525">
        <f>+C39+C48+C23</f>
        <v>83320.08409</v>
      </c>
      <c r="I36" s="525">
        <f>+D39+D48+D23</f>
        <v>272789.95531065995</v>
      </c>
      <c r="J36" s="522"/>
    </row>
    <row r="37" spans="2:10" ht="15">
      <c r="B37" s="107" t="s">
        <v>114</v>
      </c>
      <c r="C37" s="342">
        <v>0</v>
      </c>
      <c r="D37" s="343">
        <f>+C37*$G$6</f>
        <v>0</v>
      </c>
      <c r="G37" s="522"/>
      <c r="H37" s="522"/>
      <c r="I37" s="522"/>
      <c r="J37" s="522"/>
    </row>
    <row r="38" spans="2:10" ht="9" customHeight="1">
      <c r="B38" s="115"/>
      <c r="C38" s="108"/>
      <c r="D38" s="109"/>
      <c r="G38" s="522"/>
      <c r="H38" s="522"/>
      <c r="I38" s="522"/>
      <c r="J38" s="522"/>
    </row>
    <row r="39" spans="2:10" ht="15">
      <c r="B39" s="107" t="s">
        <v>115</v>
      </c>
      <c r="C39" s="108">
        <f>+C40+C42+C45+C46+C44+C41+C43</f>
        <v>75709.99046999999</v>
      </c>
      <c r="D39" s="109">
        <f>+D40+D42+D45+D46+D44+D41+D43</f>
        <v>247874.50879877998</v>
      </c>
      <c r="G39" s="522"/>
      <c r="H39" s="522"/>
      <c r="I39" s="522"/>
      <c r="J39" s="522"/>
    </row>
    <row r="40" spans="2:10" ht="15">
      <c r="B40" s="110" t="s">
        <v>222</v>
      </c>
      <c r="C40" s="111">
        <v>70372.63381</v>
      </c>
      <c r="D40" s="112">
        <f aca="true" t="shared" si="0" ref="D40:D46">+C40*$G$6</f>
        <v>230400.00309394</v>
      </c>
      <c r="G40" s="522"/>
      <c r="H40" s="525"/>
      <c r="I40" s="525"/>
      <c r="J40" s="522"/>
    </row>
    <row r="41" spans="2:10" ht="15">
      <c r="B41" s="110" t="s">
        <v>203</v>
      </c>
      <c r="C41" s="111">
        <f>2909.14341+1027.47134</f>
        <v>3936.61475</v>
      </c>
      <c r="D41" s="112">
        <f t="shared" si="0"/>
        <v>12888.4766915</v>
      </c>
      <c r="G41" s="522"/>
      <c r="H41" s="525">
        <f>+C58</f>
        <v>0</v>
      </c>
      <c r="I41" s="525">
        <f>+D58</f>
        <v>0</v>
      </c>
      <c r="J41" s="522"/>
    </row>
    <row r="42" spans="2:10" ht="15">
      <c r="B42" s="110" t="s">
        <v>223</v>
      </c>
      <c r="C42" s="111">
        <v>401.60793</v>
      </c>
      <c r="D42" s="112">
        <f t="shared" si="0"/>
        <v>1314.86436282</v>
      </c>
      <c r="G42" s="522"/>
      <c r="H42" s="522"/>
      <c r="I42" s="522"/>
      <c r="J42" s="522"/>
    </row>
    <row r="43" spans="2:10" ht="15">
      <c r="B43" s="110" t="s">
        <v>238</v>
      </c>
      <c r="C43" s="111">
        <v>622.60183</v>
      </c>
      <c r="D43" s="112">
        <f t="shared" si="0"/>
        <v>2038.3983914199998</v>
      </c>
      <c r="G43" s="525"/>
      <c r="H43" s="522"/>
      <c r="I43" s="522"/>
      <c r="J43" s="522"/>
    </row>
    <row r="44" spans="2:7" ht="15">
      <c r="B44" s="110" t="s">
        <v>119</v>
      </c>
      <c r="C44" s="112">
        <v>200.61426999999998</v>
      </c>
      <c r="D44" s="112">
        <f t="shared" si="0"/>
        <v>656.81111998</v>
      </c>
      <c r="G44" s="172"/>
    </row>
    <row r="45" spans="2:4" ht="15">
      <c r="B45" s="110" t="s">
        <v>121</v>
      </c>
      <c r="C45" s="111">
        <v>175.91788</v>
      </c>
      <c r="D45" s="112">
        <f t="shared" si="0"/>
        <v>575.95513912</v>
      </c>
    </row>
    <row r="46" spans="2:9" ht="15">
      <c r="B46" s="110" t="s">
        <v>120</v>
      </c>
      <c r="C46" s="343">
        <v>0</v>
      </c>
      <c r="D46" s="343">
        <f t="shared" si="0"/>
        <v>0</v>
      </c>
      <c r="I46" s="380"/>
    </row>
    <row r="47" spans="2:9" ht="12.75" customHeight="1">
      <c r="B47" s="107"/>
      <c r="C47" s="109"/>
      <c r="D47" s="109"/>
      <c r="I47" s="486"/>
    </row>
    <row r="48" spans="2:7" ht="15">
      <c r="B48" s="107" t="s">
        <v>71</v>
      </c>
      <c r="C48" s="109">
        <f>+C49+C50</f>
        <v>6303.52908</v>
      </c>
      <c r="D48" s="109">
        <f>+D49+D50</f>
        <v>20637.754207920003</v>
      </c>
      <c r="G48" s="172"/>
    </row>
    <row r="49" spans="2:9" ht="15">
      <c r="B49" s="110" t="s">
        <v>143</v>
      </c>
      <c r="C49" s="112">
        <v>2423.0179100000005</v>
      </c>
      <c r="D49" s="112">
        <f>+C49*$G$6</f>
        <v>7932.960637340002</v>
      </c>
      <c r="I49" s="487"/>
    </row>
    <row r="50" spans="2:4" ht="15">
      <c r="B50" s="110" t="s">
        <v>122</v>
      </c>
      <c r="C50" s="112">
        <v>3880.51117</v>
      </c>
      <c r="D50" s="112">
        <f>+C50*$G$6</f>
        <v>12704.793570580001</v>
      </c>
    </row>
    <row r="51" spans="2:7" ht="12" customHeight="1">
      <c r="B51" s="110"/>
      <c r="C51" s="112"/>
      <c r="D51" s="112"/>
      <c r="G51" s="172"/>
    </row>
    <row r="52" spans="2:7" ht="15">
      <c r="B52" s="107" t="s">
        <v>219</v>
      </c>
      <c r="C52" s="109">
        <f>+C53+C55+C54</f>
        <v>228938.4002</v>
      </c>
      <c r="D52" s="109">
        <f>+D53+D55+D54</f>
        <v>749544.3222548</v>
      </c>
      <c r="E52" s="198"/>
      <c r="G52" s="384"/>
    </row>
    <row r="53" spans="2:7" ht="15">
      <c r="B53" s="110" t="s">
        <v>182</v>
      </c>
      <c r="C53" s="112">
        <v>128886.19996</v>
      </c>
      <c r="D53" s="112">
        <f>+C53*$G$6</f>
        <v>421973.41866904</v>
      </c>
      <c r="G53" s="385"/>
    </row>
    <row r="54" spans="2:7" ht="15">
      <c r="B54" s="110" t="s">
        <v>234</v>
      </c>
      <c r="C54" s="112">
        <v>81197.81734000001</v>
      </c>
      <c r="D54" s="112">
        <f>+C54*$G$6</f>
        <v>265841.65397116</v>
      </c>
      <c r="F54" s="385"/>
      <c r="G54" s="385"/>
    </row>
    <row r="55" spans="2:7" ht="15">
      <c r="B55" s="110" t="s">
        <v>220</v>
      </c>
      <c r="C55" s="112">
        <v>18854.382899999997</v>
      </c>
      <c r="D55" s="112">
        <f>+C55*$G$6</f>
        <v>61729.24961459999</v>
      </c>
      <c r="F55" s="386"/>
      <c r="G55" s="385"/>
    </row>
    <row r="56" spans="2:4" ht="15" hidden="1">
      <c r="B56" s="110"/>
      <c r="C56" s="109"/>
      <c r="D56" s="109"/>
    </row>
    <row r="57" spans="2:4" ht="15" hidden="1">
      <c r="B57" s="107" t="s">
        <v>116</v>
      </c>
      <c r="C57" s="109">
        <f>+C59+C58</f>
        <v>0</v>
      </c>
      <c r="D57" s="109">
        <f>+D59+D58</f>
        <v>0</v>
      </c>
    </row>
    <row r="58" spans="2:4" ht="15" hidden="1">
      <c r="B58" s="110" t="s">
        <v>123</v>
      </c>
      <c r="C58" s="112">
        <v>0</v>
      </c>
      <c r="D58" s="112">
        <f>+C58*$G$6</f>
        <v>0</v>
      </c>
    </row>
    <row r="59" spans="2:4" ht="15" hidden="1">
      <c r="B59" s="110" t="s">
        <v>229</v>
      </c>
      <c r="C59" s="112"/>
      <c r="D59" s="112">
        <f>+C59*$G$6</f>
        <v>0</v>
      </c>
    </row>
    <row r="60" spans="2:4" ht="8.25" customHeight="1">
      <c r="B60" s="110"/>
      <c r="C60" s="112"/>
      <c r="D60" s="188"/>
    </row>
    <row r="61" spans="2:7" ht="15" customHeight="1">
      <c r="B61" s="610" t="s">
        <v>19</v>
      </c>
      <c r="C61" s="612">
        <f>+C27+C15</f>
        <v>1024852.4076999999</v>
      </c>
      <c r="D61" s="612">
        <f>+D27+D15</f>
        <v>3355366.7828098</v>
      </c>
      <c r="F61" s="172">
        <v>0</v>
      </c>
      <c r="G61" s="385"/>
    </row>
    <row r="62" spans="2:7" ht="15" customHeight="1">
      <c r="B62" s="611"/>
      <c r="C62" s="613"/>
      <c r="D62" s="613"/>
      <c r="G62" s="385"/>
    </row>
    <row r="63" spans="2:4" ht="4.5" customHeight="1">
      <c r="B63" s="189"/>
      <c r="C63" s="156"/>
      <c r="D63" s="156"/>
    </row>
    <row r="64" spans="2:16" s="191" customFormat="1" ht="15" customHeight="1">
      <c r="B64" s="190" t="s">
        <v>187</v>
      </c>
      <c r="C64" s="375"/>
      <c r="D64" s="157"/>
      <c r="E64" s="103"/>
      <c r="F64" s="387"/>
      <c r="G64" s="387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4" ht="6.75" customHeight="1">
      <c r="B65" s="192"/>
      <c r="C65" s="446"/>
      <c r="D65" s="446"/>
    </row>
    <row r="66" spans="2:7" ht="15">
      <c r="B66" s="158" t="s">
        <v>218</v>
      </c>
      <c r="C66" s="391"/>
      <c r="D66" s="391"/>
      <c r="G66" s="388"/>
    </row>
    <row r="67" spans="2:4" ht="15">
      <c r="B67" s="553" t="s">
        <v>136</v>
      </c>
      <c r="C67" s="553"/>
      <c r="D67" s="553"/>
    </row>
    <row r="68" spans="2:4" ht="15">
      <c r="B68" s="553" t="s">
        <v>227</v>
      </c>
      <c r="C68" s="553"/>
      <c r="D68" s="553"/>
    </row>
    <row r="69" spans="2:4" ht="15">
      <c r="B69" s="504" t="s">
        <v>225</v>
      </c>
      <c r="C69" s="350"/>
      <c r="D69" s="350"/>
    </row>
    <row r="70" spans="2:4" ht="15">
      <c r="B70" s="553" t="s">
        <v>221</v>
      </c>
      <c r="C70" s="553"/>
      <c r="D70" s="553"/>
    </row>
    <row r="71" spans="2:6" ht="15">
      <c r="B71" s="553" t="s">
        <v>306</v>
      </c>
      <c r="C71" s="553"/>
      <c r="D71" s="553"/>
      <c r="F71" s="389"/>
    </row>
    <row r="72" spans="2:3" ht="15">
      <c r="B72" s="102"/>
      <c r="C72" s="172"/>
    </row>
    <row r="73" spans="2:4" ht="15">
      <c r="B73" s="380"/>
      <c r="C73" s="540">
        <f>+C61-Plazo!C14</f>
        <v>0</v>
      </c>
      <c r="D73" s="540">
        <f>+D61-Plazo!D14</f>
        <v>0</v>
      </c>
    </row>
    <row r="74" spans="2:6" ht="15">
      <c r="B74" s="102"/>
      <c r="C74" s="541"/>
      <c r="D74" s="541"/>
      <c r="F74" s="380"/>
    </row>
    <row r="75" ht="15">
      <c r="B75" s="102"/>
    </row>
    <row r="76" spans="2:4" ht="18">
      <c r="B76" s="153" t="s">
        <v>173</v>
      </c>
      <c r="C76" s="153"/>
      <c r="D76" s="153"/>
    </row>
    <row r="77" spans="2:5" ht="15.75" customHeight="1">
      <c r="B77" s="590" t="s">
        <v>88</v>
      </c>
      <c r="C77" s="590"/>
      <c r="D77" s="590"/>
      <c r="E77" s="369"/>
    </row>
    <row r="78" spans="2:4" ht="15" customHeight="1">
      <c r="B78" s="589" t="s">
        <v>90</v>
      </c>
      <c r="C78" s="589"/>
      <c r="D78" s="589"/>
    </row>
    <row r="79" spans="2:4" ht="15.75" customHeight="1">
      <c r="B79" s="589" t="s">
        <v>124</v>
      </c>
      <c r="C79" s="589"/>
      <c r="D79" s="589"/>
    </row>
    <row r="80" spans="2:4" ht="15.75" customHeight="1">
      <c r="B80" s="585" t="str">
        <f>+B9</f>
        <v>Al 30 de abril de 2016</v>
      </c>
      <c r="C80" s="585"/>
      <c r="D80" s="493"/>
    </row>
    <row r="81" spans="2:4" ht="7.5" customHeight="1">
      <c r="B81" s="154"/>
      <c r="C81" s="154"/>
      <c r="D81" s="154"/>
    </row>
    <row r="82" spans="2:4" ht="15" customHeight="1">
      <c r="B82" s="582" t="s">
        <v>168</v>
      </c>
      <c r="C82" s="586" t="s">
        <v>67</v>
      </c>
      <c r="D82" s="579" t="s">
        <v>310</v>
      </c>
    </row>
    <row r="83" spans="2:7" ht="13.5" customHeight="1">
      <c r="B83" s="583"/>
      <c r="C83" s="587"/>
      <c r="D83" s="580"/>
      <c r="E83" s="153"/>
      <c r="G83" s="379"/>
    </row>
    <row r="84" spans="2:4" ht="9" customHeight="1">
      <c r="B84" s="584"/>
      <c r="C84" s="588"/>
      <c r="D84" s="581"/>
    </row>
    <row r="85" spans="2:8" ht="11.25" customHeight="1" hidden="1">
      <c r="B85" s="155"/>
      <c r="C85" s="155"/>
      <c r="D85" s="187"/>
      <c r="H85" s="172"/>
    </row>
    <row r="86" spans="2:8" ht="18" customHeight="1" hidden="1">
      <c r="B86" s="113" t="s">
        <v>93</v>
      </c>
      <c r="C86" s="105">
        <f>+C87</f>
        <v>0</v>
      </c>
      <c r="D86" s="106">
        <f>+D87</f>
        <v>0</v>
      </c>
      <c r="H86" s="172"/>
    </row>
    <row r="87" spans="2:8" ht="15.75" customHeight="1" hidden="1">
      <c r="B87" s="107" t="s">
        <v>94</v>
      </c>
      <c r="C87" s="108">
        <f>+C88</f>
        <v>0</v>
      </c>
      <c r="D87" s="109">
        <f>+D88</f>
        <v>0</v>
      </c>
      <c r="H87" s="172"/>
    </row>
    <row r="88" spans="2:8" ht="16.5" customHeight="1" hidden="1">
      <c r="B88" s="110" t="s">
        <v>73</v>
      </c>
      <c r="C88" s="111">
        <v>0</v>
      </c>
      <c r="D88" s="112">
        <f>+C88/$G$6</f>
        <v>0</v>
      </c>
      <c r="H88" s="172"/>
    </row>
    <row r="89" spans="2:8" ht="6.75" customHeight="1">
      <c r="B89" s="193"/>
      <c r="C89" s="108"/>
      <c r="D89" s="109"/>
      <c r="H89" s="172"/>
    </row>
    <row r="90" spans="2:8" ht="18" customHeight="1">
      <c r="B90" s="113" t="s">
        <v>108</v>
      </c>
      <c r="C90" s="149">
        <f>+C92</f>
        <v>5844.62167</v>
      </c>
      <c r="D90" s="161">
        <f>+D92</f>
        <v>19135.29134758</v>
      </c>
      <c r="H90" s="172"/>
    </row>
    <row r="91" spans="2:8" ht="6.75" customHeight="1">
      <c r="B91" s="113"/>
      <c r="C91" s="159"/>
      <c r="D91" s="194"/>
      <c r="H91" s="172"/>
    </row>
    <row r="92" spans="2:8" ht="18" customHeight="1">
      <c r="B92" s="107" t="s">
        <v>109</v>
      </c>
      <c r="C92" s="149">
        <f>+C94+C97</f>
        <v>5844.62167</v>
      </c>
      <c r="D92" s="161">
        <f>+D94+D97</f>
        <v>19135.29134758</v>
      </c>
      <c r="H92" s="172"/>
    </row>
    <row r="93" spans="2:8" ht="9.75" customHeight="1">
      <c r="B93" s="107"/>
      <c r="C93" s="160"/>
      <c r="D93" s="195"/>
      <c r="H93" s="172"/>
    </row>
    <row r="94" spans="2:8" ht="18" customHeight="1">
      <c r="B94" s="107" t="s">
        <v>115</v>
      </c>
      <c r="C94" s="150">
        <f>+C95</f>
        <v>519.3178800000001</v>
      </c>
      <c r="D94" s="196">
        <f>+D95</f>
        <v>1700.2467391200003</v>
      </c>
      <c r="H94" s="172"/>
    </row>
    <row r="95" spans="2:8" ht="18" customHeight="1">
      <c r="B95" s="110" t="s">
        <v>272</v>
      </c>
      <c r="C95" s="139">
        <v>519.3178800000001</v>
      </c>
      <c r="D95" s="162">
        <f>+C95*$G$6</f>
        <v>1700.2467391200003</v>
      </c>
      <c r="F95" s="172"/>
      <c r="G95" s="172"/>
      <c r="H95" s="172"/>
    </row>
    <row r="96" spans="2:8" ht="14.25" customHeight="1">
      <c r="B96" s="107"/>
      <c r="C96" s="149"/>
      <c r="D96" s="161"/>
      <c r="H96" s="172"/>
    </row>
    <row r="97" spans="2:8" ht="14.25" customHeight="1">
      <c r="B97" s="107" t="s">
        <v>196</v>
      </c>
      <c r="C97" s="150">
        <f>+C98</f>
        <v>5325.30379</v>
      </c>
      <c r="D97" s="196">
        <f>+D98</f>
        <v>17435.04460846</v>
      </c>
      <c r="H97" s="172"/>
    </row>
    <row r="98" spans="2:8" ht="14.25" customHeight="1">
      <c r="B98" s="110" t="s">
        <v>195</v>
      </c>
      <c r="C98" s="139">
        <v>5325.30379</v>
      </c>
      <c r="D98" s="162">
        <f>+C98*$G$6</f>
        <v>17435.04460846</v>
      </c>
      <c r="H98" s="172"/>
    </row>
    <row r="99" spans="2:8" ht="14.25" customHeight="1">
      <c r="B99" s="107"/>
      <c r="C99" s="149"/>
      <c r="D99" s="161"/>
      <c r="H99" s="172"/>
    </row>
    <row r="100" spans="2:8" ht="18" customHeight="1">
      <c r="B100" s="113" t="s">
        <v>111</v>
      </c>
      <c r="C100" s="149">
        <f>+C102</f>
        <v>24467.00237</v>
      </c>
      <c r="D100" s="161">
        <f>+D102</f>
        <v>80104.96575938</v>
      </c>
      <c r="F100" s="436"/>
      <c r="H100" s="172"/>
    </row>
    <row r="101" spans="2:4" ht="11.25" customHeight="1">
      <c r="B101" s="113"/>
      <c r="C101" s="149"/>
      <c r="D101" s="161"/>
    </row>
    <row r="102" spans="2:7" ht="18" customHeight="1">
      <c r="B102" s="107" t="s">
        <v>109</v>
      </c>
      <c r="C102" s="149">
        <f>+C104+C109+C116+C113</f>
        <v>24467.00237</v>
      </c>
      <c r="D102" s="161">
        <f>+D104+D109+D116+D113</f>
        <v>80104.96575938</v>
      </c>
      <c r="F102" s="390"/>
      <c r="G102" s="390"/>
    </row>
    <row r="103" spans="2:7" ht="13.5" customHeight="1">
      <c r="B103" s="107"/>
      <c r="C103" s="149"/>
      <c r="D103" s="161"/>
      <c r="G103" s="380"/>
    </row>
    <row r="104" spans="2:4" ht="15.75" customHeight="1">
      <c r="B104" s="107" t="s">
        <v>115</v>
      </c>
      <c r="C104" s="150">
        <f>SUM(C105:C107)</f>
        <v>5274.01061</v>
      </c>
      <c r="D104" s="196">
        <f>SUM(D105:D107)</f>
        <v>17267.110737140003</v>
      </c>
    </row>
    <row r="105" spans="2:4" ht="15.75" customHeight="1">
      <c r="B105" s="110" t="s">
        <v>238</v>
      </c>
      <c r="C105" s="139">
        <v>3662.8956200000002</v>
      </c>
      <c r="D105" s="162">
        <f>+C105*$G$6</f>
        <v>11992.320259880002</v>
      </c>
    </row>
    <row r="106" spans="2:4" ht="15.75" customHeight="1">
      <c r="B106" s="110" t="s">
        <v>203</v>
      </c>
      <c r="C106" s="139">
        <v>1339.95194</v>
      </c>
      <c r="D106" s="162">
        <f>+C106*$G$6</f>
        <v>4387.002651559999</v>
      </c>
    </row>
    <row r="107" spans="2:4" ht="15.75" customHeight="1">
      <c r="B107" s="110" t="s">
        <v>272</v>
      </c>
      <c r="C107" s="139">
        <v>271.16305</v>
      </c>
      <c r="D107" s="162">
        <f>+C107*$G$6</f>
        <v>887.7878257</v>
      </c>
    </row>
    <row r="108" spans="2:4" ht="12.75" customHeight="1">
      <c r="B108" s="110"/>
      <c r="C108" s="139"/>
      <c r="D108" s="162">
        <f>+C108/$G$6</f>
        <v>0</v>
      </c>
    </row>
    <row r="109" spans="2:4" ht="15" customHeight="1">
      <c r="B109" s="107" t="s">
        <v>71</v>
      </c>
      <c r="C109" s="150">
        <f>+C110+C111</f>
        <v>18741.976679999996</v>
      </c>
      <c r="D109" s="196">
        <f>+D110+D111</f>
        <v>61361.23165031999</v>
      </c>
    </row>
    <row r="110" spans="2:4" ht="15.75" customHeight="1">
      <c r="B110" s="110" t="s">
        <v>143</v>
      </c>
      <c r="C110" s="139">
        <v>2005.49945</v>
      </c>
      <c r="D110" s="162">
        <f>+C110*$G$6</f>
        <v>6566.0051993</v>
      </c>
    </row>
    <row r="111" spans="2:4" ht="15.75" customHeight="1">
      <c r="B111" s="110" t="s">
        <v>122</v>
      </c>
      <c r="C111" s="139">
        <v>16736.477229999997</v>
      </c>
      <c r="D111" s="162">
        <f>+C111*$G$6</f>
        <v>54795.22645101999</v>
      </c>
    </row>
    <row r="112" spans="2:4" ht="15.75" customHeight="1">
      <c r="B112" s="110"/>
      <c r="C112" s="139"/>
      <c r="D112" s="196"/>
    </row>
    <row r="113" spans="2:4" ht="15.75" customHeight="1">
      <c r="B113" s="107" t="s">
        <v>196</v>
      </c>
      <c r="C113" s="160">
        <f>+C114</f>
        <v>0</v>
      </c>
      <c r="D113" s="195">
        <f>+D114</f>
        <v>0</v>
      </c>
    </row>
    <row r="114" spans="2:4" ht="15.75" customHeight="1">
      <c r="B114" s="110" t="s">
        <v>195</v>
      </c>
      <c r="C114" s="438">
        <v>0</v>
      </c>
      <c r="D114" s="439">
        <f>+C114*$G$6</f>
        <v>0</v>
      </c>
    </row>
    <row r="115" spans="2:4" ht="15.75" customHeight="1">
      <c r="B115" s="110"/>
      <c r="C115" s="139"/>
      <c r="D115" s="196"/>
    </row>
    <row r="116" spans="2:4" ht="15.75" customHeight="1">
      <c r="B116" s="107" t="s">
        <v>116</v>
      </c>
      <c r="C116" s="150">
        <f>+C117+C118</f>
        <v>451.01508</v>
      </c>
      <c r="D116" s="196">
        <f>+D117+D118</f>
        <v>1476.62337192</v>
      </c>
    </row>
    <row r="117" spans="2:4" ht="15.75" customHeight="1">
      <c r="B117" s="110" t="s">
        <v>123</v>
      </c>
      <c r="C117" s="139">
        <v>451.01508</v>
      </c>
      <c r="D117" s="162">
        <f>+C117*$G$6</f>
        <v>1476.62337192</v>
      </c>
    </row>
    <row r="118" spans="2:4" ht="15.75" customHeight="1" hidden="1">
      <c r="B118" s="110" t="s">
        <v>255</v>
      </c>
      <c r="C118" s="139">
        <v>0</v>
      </c>
      <c r="D118" s="162">
        <f>+C118*$G$6</f>
        <v>0</v>
      </c>
    </row>
    <row r="119" spans="2:4" ht="8.25" customHeight="1">
      <c r="B119" s="110"/>
      <c r="C119" s="139"/>
      <c r="D119" s="196"/>
    </row>
    <row r="120" spans="2:7" ht="15" customHeight="1">
      <c r="B120" s="608" t="s">
        <v>19</v>
      </c>
      <c r="C120" s="601">
        <f>+C100+C90</f>
        <v>30311.62404</v>
      </c>
      <c r="D120" s="601">
        <f>+D100+D90</f>
        <v>99240.25710696</v>
      </c>
      <c r="G120" s="380"/>
    </row>
    <row r="121" spans="2:7" ht="15" customHeight="1">
      <c r="B121" s="609"/>
      <c r="C121" s="602"/>
      <c r="D121" s="602"/>
      <c r="F121" s="424"/>
      <c r="G121" s="337"/>
    </row>
    <row r="122" spans="2:6" ht="6.75" customHeight="1">
      <c r="B122" s="189"/>
      <c r="C122" s="156"/>
      <c r="D122" s="156"/>
      <c r="F122" s="381"/>
    </row>
    <row r="123" spans="2:4" ht="17.25" customHeight="1">
      <c r="B123" s="190" t="s">
        <v>187</v>
      </c>
      <c r="C123" s="392"/>
      <c r="D123" s="392"/>
    </row>
    <row r="124" spans="2:4" ht="7.5" customHeight="1">
      <c r="B124" s="190"/>
      <c r="C124" s="156"/>
      <c r="D124" s="156"/>
    </row>
    <row r="125" spans="2:4" ht="15">
      <c r="B125" s="553" t="s">
        <v>197</v>
      </c>
      <c r="C125" s="553"/>
      <c r="D125" s="553"/>
    </row>
    <row r="126" spans="2:4" ht="15">
      <c r="B126" s="553" t="s">
        <v>136</v>
      </c>
      <c r="C126" s="553"/>
      <c r="D126" s="553"/>
    </row>
    <row r="127" spans="2:4" ht="15">
      <c r="B127" s="102"/>
      <c r="C127" s="536"/>
      <c r="D127" s="536"/>
    </row>
    <row r="128" spans="2:4" ht="15">
      <c r="B128" s="102"/>
      <c r="C128" s="535">
        <f>+C120-Plazo!C19</f>
        <v>0</v>
      </c>
      <c r="D128" s="535">
        <f>+D120-Plazo!D19</f>
        <v>0</v>
      </c>
    </row>
    <row r="129" spans="2:4" ht="15">
      <c r="B129" s="102"/>
      <c r="C129" s="542"/>
      <c r="D129" s="542"/>
    </row>
    <row r="130" spans="2:4" ht="15">
      <c r="B130" s="102"/>
      <c r="C130" s="522"/>
      <c r="D130" s="522"/>
    </row>
    <row r="131" spans="2:4" ht="15">
      <c r="B131" s="102"/>
      <c r="C131" s="528"/>
      <c r="D131" s="528"/>
    </row>
    <row r="132" ht="15">
      <c r="B132" s="102"/>
    </row>
    <row r="460" ht="15">
      <c r="D460" s="197"/>
    </row>
  </sheetData>
  <sheetProtection/>
  <mergeCells count="26">
    <mergeCell ref="B82:B84"/>
    <mergeCell ref="C82:C84"/>
    <mergeCell ref="D82:D84"/>
    <mergeCell ref="B80:C80"/>
    <mergeCell ref="B77:D77"/>
    <mergeCell ref="C120:C121"/>
    <mergeCell ref="D120:D121"/>
    <mergeCell ref="B79:D79"/>
    <mergeCell ref="B61:B62"/>
    <mergeCell ref="C61:C62"/>
    <mergeCell ref="D61:D62"/>
    <mergeCell ref="B67:D67"/>
    <mergeCell ref="B71:D71"/>
    <mergeCell ref="B78:D78"/>
    <mergeCell ref="B70:D70"/>
    <mergeCell ref="B68:D68"/>
    <mergeCell ref="B125:D125"/>
    <mergeCell ref="B126:D126"/>
    <mergeCell ref="B6:D6"/>
    <mergeCell ref="B7:D7"/>
    <mergeCell ref="B8:D8"/>
    <mergeCell ref="B11:B13"/>
    <mergeCell ref="B9:C9"/>
    <mergeCell ref="C11:C13"/>
    <mergeCell ref="D11:D13"/>
    <mergeCell ref="B120:B121"/>
  </mergeCells>
  <printOptions/>
  <pageMargins left="1.19" right="0.7086614173228347" top="0.78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2016-05-05T15:11:46Z</cp:lastPrinted>
  <dcterms:created xsi:type="dcterms:W3CDTF">2012-08-14T20:42:27Z</dcterms:created>
  <dcterms:modified xsi:type="dcterms:W3CDTF">2016-06-07T15:26:58Z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