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5135" windowHeight="801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'Acreedor'!$B$5:$F$57</definedName>
    <definedName name="_xlnm.Print_Area" localSheetId="9">'Deudor'!$B$5:$G$68</definedName>
    <definedName name="_xlnm.Print_Area" localSheetId="4">'Evolucion'!$B$5:$V$47</definedName>
    <definedName name="_xlnm.Print_Area" localSheetId="10">'Grupo Acreedor'!$B$5:$F$56</definedName>
    <definedName name="_xlnm.Print_Area" localSheetId="8">'GrupoDeudor'!$B$1:$E$51</definedName>
    <definedName name="_xlnm.Print_Area" localSheetId="0">'Indice'!$B$1:$D$20</definedName>
    <definedName name="_xlnm.Print_Area" localSheetId="6">'Moneda'!$B$5:$F$63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Concertación'!$B$5:$F$96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<sst xmlns="http://schemas.openxmlformats.org/spreadsheetml/2006/main" count="702" uniqueCount="299">
  <si>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</si>
  <si>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</si>
  <si>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</si>
  <si>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</si>
  <si>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</si>
  <si>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</si>
  <si>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</si>
  <si>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</si>
  <si>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</si>
  <si>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</si>
  <si>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</si>
  <si>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</si>
  <si>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</si>
  <si>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</si>
  <si>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</si>
  <si>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</si>
  <si>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</si>
  <si>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</si>
  <si>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</si>
  <si>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</si>
  <si>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</si>
  <si>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</si>
  <si>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</si>
  <si>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</si>
  <si>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</si>
  <si>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</si>
  <si>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</si>
  <si>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</si>
  <si>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</si>
  <si>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</si>
  <si>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</si>
  <si>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</si>
  <si>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</si>
  <si>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</si>
  <si>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</si>
  <si>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</si>
  <si>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</si>
  <si>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</si>
  <si>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</si>
  <si>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</si>
  <si>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</si>
  <si>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</si>
  <si>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</si>
  <si>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</si>
  <si>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</si>
  <si>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Empresa de Servicio de Electricidad Electro Norte Medio</t>
  </si>
  <si>
    <t>Empresa Regional de Servicio de Electricidad del Norte</t>
  </si>
  <si>
    <t xml:space="preserve">Empresa Regional de Servicio de Electricidad del Centro 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</si>
  <si>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</si>
  <si>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</si>
  <si>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</si>
  <si>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</si>
  <si>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</si>
  <si>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</si>
  <si>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</si>
  <si>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</si>
  <si>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</si>
  <si>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</si>
  <si>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</si>
  <si>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</si>
  <si>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</si>
  <si>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</si>
  <si>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</si>
  <si>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</si>
  <si>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</si>
  <si>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</si>
  <si>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</si>
  <si>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</si>
  <si>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</si>
  <si>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</si>
  <si>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</si>
  <si>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</si>
  <si>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</si>
  <si>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</si>
  <si>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</si>
  <si>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</si>
  <si>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</si>
  <si>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</si>
  <si>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</si>
  <si>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</si>
  <si>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</si>
  <si>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</si>
  <si>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</si>
  <si>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</si>
  <si>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</si>
  <si>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</si>
  <si>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</si>
  <si>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</si>
  <si>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</si>
  <si>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</si>
  <si>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</si>
  <si>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</si>
  <si>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</si>
  <si>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</si>
  <si>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</si>
  <si>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 xml:space="preserve">  Yen japonés (¥)</t>
  </si>
  <si>
    <t>PORTADA</t>
  </si>
  <si>
    <t>GRUPO DEL ACREEDOR</t>
  </si>
  <si>
    <t>Empresa de Generación Eléctrica Machupicchu</t>
  </si>
  <si>
    <t>DE CORTO Y MEDIANO Y LARGO PLAZO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</si>
  <si>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</si>
  <si>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</si>
  <si>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</si>
  <si>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</si>
  <si>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</si>
  <si>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Expresado en millones de US$ y el equivalente en millones de nuevos soles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</si>
  <si>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</si>
  <si>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</si>
  <si>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</si>
  <si>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</si>
  <si>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</si>
  <si>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</si>
  <si>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</si>
  <si>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Nuevos Soles</t>
  </si>
  <si>
    <t>Yenes</t>
  </si>
  <si>
    <t>Euros</t>
  </si>
  <si>
    <t>Mediano y Largo Plazo</t>
  </si>
  <si>
    <t>Corto Plazo</t>
  </si>
  <si>
    <t>Nuevos soles</t>
  </si>
  <si>
    <t>1/ Incluye OPD'S: Organismos Públicos Descentralizados de los Gobiernos Regionales y Locales.</t>
  </si>
  <si>
    <t xml:space="preserve">EMPRESAS  DE LOS GR Y GL   </t>
  </si>
  <si>
    <t>Valoración</t>
  </si>
  <si>
    <t>Se recopila de acuerdo a la moneda de origen de la operación. Para fines comparativos se presenta en US$ y su equivalente en nuevos soles.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</si>
  <si>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</si>
  <si>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</si>
  <si>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</si>
  <si>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</si>
  <si>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</si>
  <si>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Dirección de Finanzas - Equipo de Trabajo de Estadística.</t>
  </si>
  <si>
    <t>Miles de US dólares</t>
  </si>
  <si>
    <t xml:space="preserve">    Traspasos de Recursos.</t>
  </si>
  <si>
    <t xml:space="preserve"> Fondo Nacional de Vivienda</t>
  </si>
  <si>
    <t xml:space="preserve"> Fondo Nac. Financ. Activ. Empres. Estado</t>
  </si>
  <si>
    <t xml:space="preserve"> Banco de la Nación</t>
  </si>
  <si>
    <t xml:space="preserve"> BBVA Banco Continental</t>
  </si>
  <si>
    <t xml:space="preserve"> Caja Metropolitana de Lima</t>
  </si>
  <si>
    <t xml:space="preserve"> Comisión Nac. Zonas Francas de Desarrollo</t>
  </si>
  <si>
    <t xml:space="preserve"> Cooperativa de Ahorro y  Crédito San Isidro</t>
  </si>
  <si>
    <t xml:space="preserve"> American Family Life Assurance Company</t>
  </si>
  <si>
    <t xml:space="preserve"> Corporacion Andina de Fomento</t>
  </si>
  <si>
    <t xml:space="preserve"> Nordic Investment Bank</t>
  </si>
  <si>
    <t xml:space="preserve"> China Development Bank</t>
  </si>
  <si>
    <t xml:space="preserve"> Instituto de Crédito Oficial de España</t>
  </si>
  <si>
    <t xml:space="preserve"> Corporacion de Fomento de la Producción</t>
  </si>
  <si>
    <t xml:space="preserve"> Bonistas Internos</t>
  </si>
  <si>
    <t xml:space="preserve"> Banco Internacional del Perú</t>
  </si>
  <si>
    <t xml:space="preserve"> Mercantil Commercebank N.A.</t>
  </si>
  <si>
    <t xml:space="preserve"> Corporación Andina de Fomento</t>
  </si>
  <si>
    <t xml:space="preserve"> Citibank </t>
  </si>
  <si>
    <t xml:space="preserve"> Deutsche Bank</t>
  </si>
  <si>
    <t xml:space="preserve"> Scotiabank Perú</t>
  </si>
  <si>
    <t xml:space="preserve"> Banco de Crédito del Perú</t>
  </si>
  <si>
    <t xml:space="preserve">   BBVA Banco Continental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</si>
  <si>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</si>
  <si>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</si>
  <si>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</si>
  <si>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</si>
  <si>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</si>
  <si>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</si>
  <si>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</si>
  <si>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</si>
  <si>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</si>
  <si>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 xml:space="preserve">  China Development Bank</t>
  </si>
  <si>
    <t xml:space="preserve">   Scotiabank Perú</t>
  </si>
  <si>
    <t xml:space="preserve">   Banco de Crédito del Perú</t>
  </si>
  <si>
    <t xml:space="preserve">   Banco Internacional del Perú</t>
  </si>
  <si>
    <t xml:space="preserve">   Banco Latinoamericano de Comercio Exterior</t>
  </si>
  <si>
    <t xml:space="preserve">   Corporacion Andina de Fomento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</si>
  <si>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</si>
  <si>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</si>
  <si>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</si>
  <si>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</si>
  <si>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</si>
  <si>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</si>
  <si>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</si>
  <si>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 xml:space="preserve"> The Bank of Nova Scotia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</si>
  <si>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</si>
  <si>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</si>
  <si>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</si>
  <si>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</si>
  <si>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</si>
  <si>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</si>
  <si>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</si>
  <si>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</si>
  <si>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</si>
  <si>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</si>
  <si>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</si>
  <si>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</si>
  <si>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</si>
  <si>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</si>
  <si>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</si>
  <si>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</si>
  <si>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</si>
  <si>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</si>
  <si>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</si>
  <si>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</si>
  <si>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Bonistas Externos  </t>
    </r>
    <r>
      <rPr>
        <sz val="8"/>
        <rFont val="Arial"/>
        <family val="2"/>
      </rPr>
      <t xml:space="preserve"> 2/</t>
    </r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</si>
  <si>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</si>
  <si>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</si>
  <si>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</si>
  <si>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</si>
  <si>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</si>
  <si>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</si>
  <si>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 xml:space="preserve">II. EMPRESAS FINANCIERAS  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</si>
  <si>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</si>
  <si>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</si>
  <si>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</si>
  <si>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</si>
  <si>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</si>
  <si>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</si>
  <si>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</si>
  <si>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</si>
  <si>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The Bank of Tokyo - Mitsubishi UFJ, LTD.</t>
  </si>
  <si>
    <t xml:space="preserve"> Corporación Financiera de Desarrollo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</si>
  <si>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</si>
  <si>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</si>
  <si>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</si>
  <si>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</si>
  <si>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de Fomento de la Producción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</si>
  <si>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</si>
  <si>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</si>
  <si>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</si>
  <si>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</si>
  <si>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</si>
  <si>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</si>
  <si>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</si>
  <si>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</si>
  <si>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</si>
  <si>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</si>
  <si>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</si>
  <si>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</si>
  <si>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</si>
  <si>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</si>
  <si>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Ministerio de Economía y Finanzas   </t>
    </r>
    <r>
      <rPr>
        <b/>
        <sz val="8"/>
        <rFont val="Arial"/>
        <family val="2"/>
      </rPr>
      <t>1/</t>
    </r>
  </si>
  <si>
    <r>
      <t xml:space="preserve"> Ministerio de Economía y Finanzas  </t>
    </r>
    <r>
      <rPr>
        <b/>
        <sz val="8"/>
        <rFont val="Arial"/>
        <family val="2"/>
      </rPr>
      <t xml:space="preserve"> 1/</t>
    </r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</si>
  <si>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</si>
  <si>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</si>
  <si>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</si>
  <si>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</si>
  <si>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</si>
  <si>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</si>
  <si>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</si>
  <si>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</si>
  <si>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</si>
  <si>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</si>
  <si>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</si>
  <si>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Residencia del Acreedor</t>
  </si>
  <si>
    <t>Jul</t>
  </si>
  <si>
    <t>POR RESIDENCIA DEL ACREEDOR Y TIPO DE EMPRESA</t>
  </si>
  <si>
    <t>Residencia del Acreedor /           Tipo de Empresa</t>
  </si>
  <si>
    <t xml:space="preserve"> Citibank N.A.</t>
  </si>
  <si>
    <t xml:space="preserve">  Citibank N.A.</t>
  </si>
  <si>
    <t>Equiv. millones de nuevos soles</t>
  </si>
  <si>
    <t>Equiv. miles de nuevos soles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</si>
  <si>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</si>
  <si>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</si>
  <si>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 xml:space="preserve">1/ Incluye deuda contratada por el Gobierno Nacional y trasladada a las Empresas Públicas con Convenio de </t>
  </si>
  <si>
    <t>Incluye traspasos, lo restante son de SEDAPAL sin garantía por el MEF, Honras de Aval</t>
  </si>
  <si>
    <t>Empresa Regional de Servicio Electricidad del Norte Medio</t>
  </si>
  <si>
    <t>AUMENTO COFIDE DE 14 A 31</t>
  </si>
  <si>
    <t>1/ Incluye deuda contratada por el Gobierno Nacional y trasladada a las Empresas Públicas con Convenio de Traspasos de Recursos.</t>
  </si>
  <si>
    <t>Empresa Regional de Servicio de Electricidad del Norte Medio</t>
  </si>
  <si>
    <t>Servicio de Agua Potable y Alcantarillado de La Libertad</t>
  </si>
  <si>
    <t xml:space="preserve">POR RESIDENCIA DEL ACREEDOR </t>
  </si>
  <si>
    <t>Set</t>
  </si>
  <si>
    <t>Hong Kong &amp; Shangaib.Corp</t>
  </si>
  <si>
    <t xml:space="preserve">  Hong Kong &amp; Shangaib.Corp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</si>
  <si>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</si>
  <si>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</si>
  <si>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</si>
  <si>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</si>
  <si>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</si>
  <si>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</si>
  <si>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</si>
  <si>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 xml:space="preserve">   Banco de la Nación</t>
  </si>
  <si>
    <t>Nov</t>
  </si>
  <si>
    <t>Banco Latinoamericano de Comercio Exterior</t>
  </si>
  <si>
    <t>Ojo: Cambiar el próximo mes</t>
  </si>
  <si>
    <t>2/ Deuda contratada por el Gobierno Nacional y trasladada a las empresas públicas con Convenios de Traspaso de Recursos.</t>
  </si>
  <si>
    <t xml:space="preserve"> Paribas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</si>
  <si>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</si>
  <si>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1/   </t>
    </r>
  </si>
  <si>
    <t>1/ La deuda corresponde sólo a PetroPerú.</t>
  </si>
  <si>
    <t>Enero</t>
  </si>
  <si>
    <t>Empresa Regional de Servicio de Electricidad del Electronoroeste</t>
  </si>
  <si>
    <t>Empresa Regional de Servicio Electricidad Electronoroeste</t>
  </si>
  <si>
    <t>Entidad Prestadora de Servicio de Saneamiento Graú</t>
  </si>
  <si>
    <t>Servicio de Agua Potable y Alcantarillado de la Libertad</t>
  </si>
  <si>
    <t>AL 30 DE ABRIL DE 2014</t>
  </si>
  <si>
    <t>Tipo de cambio bancario venta al final del mes de abril. Fuente: Superintendencia de Banca y Seguros -  SBS.</t>
  </si>
  <si>
    <t>Período: De 2009 al 30 de abril de 2014</t>
  </si>
  <si>
    <t>Al 30 de abril de 2014</t>
  </si>
  <si>
    <t>ok</t>
  </si>
  <si>
    <t>Deutsche Bank</t>
  </si>
  <si>
    <t xml:space="preserve">  Deutsche Bank</t>
  </si>
  <si>
    <t xml:space="preserve">  Banco Latinoamericano de Comercio Exterior</t>
  </si>
  <si>
    <t>2/ Incluye: Bonos COFIDE US$ 500 millones en deuda externa y Bonos Fondo MIVIVIENDA de 800 millones de dólares en</t>
  </si>
  <si>
    <t>okkk</t>
  </si>
  <si>
    <t>2/ Incluye: Bonos COFIDE US$ 500 millones y Bonos Fondo MIVIVIENDA  US$ 800 millones.</t>
  </si>
</sst>
</file>

<file path=xl/styles.xml><?xml version="1.0" encoding="utf-8"?>
<styleSheet xmlns="http://schemas.openxmlformats.org/spreadsheetml/2006/main">
  <numFmts count="5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##,###,###,###,###,"/>
    <numFmt numFmtId="176" formatCode="###,###,###,###,###,###,###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#,##0.00000000000000;[Red]\-#,##0.00000000000000"/>
    <numFmt numFmtId="192" formatCode="0.000000"/>
    <numFmt numFmtId="193" formatCode="0.00000000"/>
    <numFmt numFmtId="194" formatCode="\-"/>
    <numFmt numFmtId="195" formatCode="0.000000000000"/>
    <numFmt numFmtId="196" formatCode="#,##0.0000000000;[Red]\-#,##0.0000000000"/>
    <numFmt numFmtId="197" formatCode="#,##0.0000000000000;[Red]\-#,##0.0000000000000"/>
    <numFmt numFmtId="198" formatCode="#.#;[Red]\-#.###0"/>
    <numFmt numFmtId="199" formatCode="###,###,###"/>
    <numFmt numFmtId="200" formatCode="#,##0.0;[Red]\-#,##0.0"/>
    <numFmt numFmtId="201" formatCode="#;[Red]\-#.#"/>
    <numFmt numFmtId="202" formatCode="#,##0.0"/>
    <numFmt numFmtId="203" formatCode="0.0_ ;[Red]\-0.0\ "/>
    <numFmt numFmtId="204" formatCode="#,##0.00000000000"/>
    <numFmt numFmtId="205" formatCode="#,##0.000000;[Red]\-#,##0.000000"/>
    <numFmt numFmtId="206" formatCode="#,##0.0000000;[Red]\-#,##0.0000000"/>
    <numFmt numFmtId="207" formatCode="#,##0.0000_ ;[Red]\-#,##0.0000\ "/>
    <numFmt numFmtId="208" formatCode="#,##0.000000000000;[Red]\-#,##0.000000000000"/>
    <numFmt numFmtId="209" formatCode="0.00000000000000000"/>
    <numFmt numFmtId="210" formatCode="###,###,###,###.0000"/>
    <numFmt numFmtId="211" formatCode="#,##0.0;\-#,##0.0"/>
    <numFmt numFmtId="212" formatCode="#,##0_);\(#,##0\)"/>
    <numFmt numFmtId="213" formatCode="[$-280A]dddd\,\ dd&quot; de &quot;mmmm&quot; de &quot;yyyy"/>
    <numFmt numFmtId="214" formatCode="[$-280A]h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65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8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8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8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9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0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1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8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8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5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4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8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11" fillId="47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0" fontId="40" fillId="47" borderId="0" xfId="289" applyFont="1" applyFill="1" applyAlignment="1" applyProtection="1">
      <alignment vertical="center"/>
      <protection/>
    </xf>
    <xf numFmtId="0" fontId="5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11" fillId="47" borderId="0" xfId="0" applyFont="1" applyFill="1" applyAlignment="1">
      <alignment vertical="center"/>
    </xf>
    <xf numFmtId="14" fontId="40" fillId="47" borderId="0" xfId="289" applyNumberFormat="1" applyFont="1" applyFill="1" applyAlignment="1" applyProtection="1">
      <alignment horizontal="left" vertical="center"/>
      <protection/>
    </xf>
    <xf numFmtId="0" fontId="36" fillId="47" borderId="0" xfId="289" applyFont="1" applyFill="1" applyAlignment="1" applyProtection="1">
      <alignment vertical="center"/>
      <protection/>
    </xf>
    <xf numFmtId="0" fontId="34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19" xfId="300" applyNumberFormat="1" applyFont="1" applyFill="1" applyBorder="1" applyAlignment="1">
      <alignment horizontal="right" vertical="center" indent="3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11" fillId="47" borderId="19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19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3"/>
    </xf>
    <xf numFmtId="0" fontId="0" fillId="47" borderId="0" xfId="0" applyFont="1" applyFill="1" applyAlignment="1" applyProtection="1">
      <alignment/>
      <protection/>
    </xf>
    <xf numFmtId="38" fontId="0" fillId="47" borderId="0" xfId="0" applyNumberFormat="1" applyFont="1" applyFill="1" applyAlignment="1">
      <alignment/>
    </xf>
    <xf numFmtId="0" fontId="11" fillId="47" borderId="21" xfId="0" applyFont="1" applyFill="1" applyBorder="1" applyAlignment="1">
      <alignment horizontal="center" vertical="center" wrapText="1"/>
    </xf>
    <xf numFmtId="0" fontId="11" fillId="47" borderId="23" xfId="0" applyFont="1" applyFill="1" applyBorder="1" applyAlignment="1">
      <alignment horizontal="center" vertical="center" wrapText="1"/>
    </xf>
    <xf numFmtId="38" fontId="6" fillId="47" borderId="19" xfId="300" applyNumberFormat="1" applyFont="1" applyFill="1" applyBorder="1" applyAlignment="1">
      <alignment horizontal="right" vertical="center" indent="4"/>
    </xf>
    <xf numFmtId="38" fontId="33" fillId="47" borderId="19" xfId="300" applyNumberFormat="1" applyFont="1" applyFill="1" applyBorder="1" applyAlignment="1">
      <alignment horizontal="right" vertical="center" indent="4"/>
    </xf>
    <xf numFmtId="0" fontId="2" fillId="47" borderId="0" xfId="0" applyFont="1" applyFill="1" applyAlignment="1">
      <alignment/>
    </xf>
    <xf numFmtId="0" fontId="33" fillId="47" borderId="20" xfId="0" applyFont="1" applyFill="1" applyBorder="1" applyAlignment="1">
      <alignment horizontal="left" vertical="center" indent="3"/>
    </xf>
    <xf numFmtId="38" fontId="33" fillId="47" borderId="24" xfId="300" applyNumberFormat="1" applyFont="1" applyFill="1" applyBorder="1" applyAlignment="1">
      <alignment horizontal="right" vertical="center" indent="3"/>
    </xf>
    <xf numFmtId="0" fontId="8" fillId="47" borderId="25" xfId="0" applyFont="1" applyFill="1" applyBorder="1" applyAlignment="1">
      <alignment horizontal="left" vertical="center" indent="2"/>
    </xf>
    <xf numFmtId="38" fontId="8" fillId="47" borderId="24" xfId="300" applyNumberFormat="1" applyFont="1" applyFill="1" applyBorder="1" applyAlignment="1">
      <alignment horizontal="right" vertical="center" indent="3"/>
    </xf>
    <xf numFmtId="38" fontId="8" fillId="47" borderId="20" xfId="300" applyNumberFormat="1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left" vertical="center" indent="3"/>
    </xf>
    <xf numFmtId="0" fontId="33" fillId="47" borderId="20" xfId="0" applyFont="1" applyFill="1" applyBorder="1" applyAlignment="1">
      <alignment horizontal="left" vertical="center" indent="2"/>
    </xf>
    <xf numFmtId="0" fontId="8" fillId="47" borderId="20" xfId="0" applyFont="1" applyFill="1" applyBorder="1" applyAlignment="1">
      <alignment horizontal="left" vertical="center" indent="2"/>
    </xf>
    <xf numFmtId="38" fontId="8" fillId="47" borderId="20" xfId="300" applyNumberFormat="1" applyFont="1" applyFill="1" applyBorder="1" applyAlignment="1">
      <alignment horizontal="right" vertical="center" indent="3"/>
    </xf>
    <xf numFmtId="0" fontId="6" fillId="47" borderId="20" xfId="0" applyFont="1" applyFill="1" applyBorder="1" applyAlignment="1">
      <alignment horizontal="left" vertical="center" indent="1"/>
    </xf>
    <xf numFmtId="38" fontId="6" fillId="47" borderId="24" xfId="300" applyNumberFormat="1" applyFont="1" applyFill="1" applyBorder="1" applyAlignment="1">
      <alignment horizontal="right" vertical="center" indent="3"/>
    </xf>
    <xf numFmtId="0" fontId="11" fillId="47" borderId="0" xfId="0" applyFont="1" applyFill="1" applyAlignment="1">
      <alignment horizontal="left" vertical="center" wrapText="1"/>
    </xf>
    <xf numFmtId="0" fontId="0" fillId="47" borderId="0" xfId="0" applyFont="1" applyFill="1" applyAlignment="1">
      <alignment horizontal="left"/>
    </xf>
    <xf numFmtId="38" fontId="8" fillId="47" borderId="24" xfId="300" applyNumberFormat="1" applyFont="1" applyFill="1" applyBorder="1" applyAlignment="1">
      <alignment horizontal="center" vertical="center"/>
    </xf>
    <xf numFmtId="38" fontId="8" fillId="47" borderId="23" xfId="300" applyNumberFormat="1" applyFont="1" applyFill="1" applyBorder="1" applyAlignment="1">
      <alignment horizontal="center" vertical="center"/>
    </xf>
    <xf numFmtId="38" fontId="6" fillId="47" borderId="24" xfId="300" applyNumberFormat="1" applyFont="1" applyFill="1" applyBorder="1" applyAlignment="1">
      <alignment horizontal="right" vertical="center" indent="4"/>
    </xf>
    <xf numFmtId="38" fontId="33" fillId="47" borderId="24" xfId="300" applyNumberFormat="1" applyFont="1" applyFill="1" applyBorder="1" applyAlignment="1">
      <alignment horizontal="right" vertical="center" indent="4"/>
    </xf>
    <xf numFmtId="38" fontId="8" fillId="47" borderId="24" xfId="300" applyNumberFormat="1" applyFont="1" applyFill="1" applyBorder="1" applyAlignment="1">
      <alignment horizontal="right" vertical="center" indent="4"/>
    </xf>
    <xf numFmtId="0" fontId="6" fillId="47" borderId="23" xfId="0" applyFont="1" applyFill="1" applyBorder="1" applyAlignment="1">
      <alignment horizontal="center" vertical="center"/>
    </xf>
    <xf numFmtId="0" fontId="5" fillId="47" borderId="20" xfId="300" applyNumberFormat="1" applyFont="1" applyFill="1" applyBorder="1" applyAlignment="1">
      <alignment horizontal="right" vertical="center" indent="2"/>
    </xf>
    <xf numFmtId="165" fontId="33" fillId="47" borderId="20" xfId="300" applyNumberFormat="1" applyFont="1" applyFill="1" applyBorder="1" applyAlignment="1">
      <alignment horizontal="right" vertical="center" indent="3"/>
    </xf>
    <xf numFmtId="165" fontId="33" fillId="47" borderId="24" xfId="300" applyNumberFormat="1" applyFont="1" applyFill="1" applyBorder="1" applyAlignment="1">
      <alignment horizontal="right" vertical="center" indent="3"/>
    </xf>
    <xf numFmtId="0" fontId="6" fillId="47" borderId="0" xfId="0" applyFont="1" applyFill="1" applyBorder="1" applyAlignment="1">
      <alignment horizontal="center" vertical="center"/>
    </xf>
    <xf numFmtId="166" fontId="6" fillId="47" borderId="0" xfId="300" applyNumberFormat="1" applyFont="1" applyFill="1" applyBorder="1" applyAlignment="1">
      <alignment horizontal="center" vertical="center"/>
    </xf>
    <xf numFmtId="165" fontId="33" fillId="47" borderId="20" xfId="300" applyNumberFormat="1" applyFont="1" applyFill="1" applyBorder="1" applyAlignment="1">
      <alignment horizontal="right" vertical="center" indent="4"/>
    </xf>
    <xf numFmtId="0" fontId="10" fillId="47" borderId="0" xfId="0" applyFont="1" applyFill="1" applyAlignment="1">
      <alignment vertical="center"/>
    </xf>
    <xf numFmtId="0" fontId="11" fillId="47" borderId="0" xfId="0" applyFont="1" applyFill="1" applyAlignment="1">
      <alignment vertical="center" wrapText="1"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8" fillId="47" borderId="26" xfId="0" applyFont="1" applyFill="1" applyBorder="1" applyAlignment="1">
      <alignment horizontal="left" vertical="center" indent="1"/>
    </xf>
    <xf numFmtId="169" fontId="8" fillId="47" borderId="25" xfId="300" applyNumberFormat="1" applyFont="1" applyFill="1" applyBorder="1" applyAlignment="1">
      <alignment horizontal="right" vertical="center" indent="2"/>
    </xf>
    <xf numFmtId="0" fontId="6" fillId="47" borderId="21" xfId="0" applyFont="1" applyFill="1" applyBorder="1" applyAlignment="1">
      <alignment horizontal="center" vertical="center"/>
    </xf>
    <xf numFmtId="0" fontId="7" fillId="47" borderId="0" xfId="0" applyFont="1" applyFill="1" applyAlignment="1">
      <alignment vertical="center"/>
    </xf>
    <xf numFmtId="0" fontId="33" fillId="47" borderId="0" xfId="0" applyFont="1" applyFill="1" applyAlignment="1">
      <alignment/>
    </xf>
    <xf numFmtId="0" fontId="8" fillId="47" borderId="25" xfId="0" applyFont="1" applyFill="1" applyBorder="1" applyAlignment="1">
      <alignment horizontal="left" vertical="center" indent="1"/>
    </xf>
    <xf numFmtId="0" fontId="4" fillId="47" borderId="0" xfId="0" applyFont="1" applyFill="1" applyAlignment="1">
      <alignment vertical="center" wrapText="1"/>
    </xf>
    <xf numFmtId="0" fontId="9" fillId="47" borderId="0" xfId="0" applyFont="1" applyFill="1" applyAlignment="1">
      <alignment/>
    </xf>
    <xf numFmtId="0" fontId="0" fillId="47" borderId="19" xfId="0" applyFont="1" applyFill="1" applyBorder="1" applyAlignment="1">
      <alignment horizontal="left" vertical="center" indent="2"/>
    </xf>
    <xf numFmtId="0" fontId="5" fillId="47" borderId="19" xfId="0" applyFont="1" applyFill="1" applyBorder="1" applyAlignment="1">
      <alignment horizontal="left" vertical="center" indent="2"/>
    </xf>
    <xf numFmtId="0" fontId="6" fillId="47" borderId="19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5" fillId="47" borderId="19" xfId="0" applyFont="1" applyFill="1" applyBorder="1" applyAlignment="1">
      <alignment horizontal="left" vertical="center" indent="1"/>
    </xf>
    <xf numFmtId="0" fontId="10" fillId="47" borderId="0" xfId="0" applyFont="1" applyFill="1" applyAlignment="1">
      <alignment vertical="center" wrapText="1"/>
    </xf>
    <xf numFmtId="0" fontId="0" fillId="47" borderId="20" xfId="0" applyFont="1" applyFill="1" applyBorder="1" applyAlignment="1">
      <alignment horizontal="left" vertical="center" indent="2"/>
    </xf>
    <xf numFmtId="0" fontId="8" fillId="47" borderId="26" xfId="0" applyFont="1" applyFill="1" applyBorder="1" applyAlignment="1">
      <alignment horizontal="left" vertical="center" indent="2"/>
    </xf>
    <xf numFmtId="0" fontId="0" fillId="47" borderId="26" xfId="0" applyFont="1" applyFill="1" applyBorder="1" applyAlignment="1">
      <alignment horizontal="left" vertical="center" indent="2"/>
    </xf>
    <xf numFmtId="165" fontId="8" fillId="47" borderId="25" xfId="300" applyNumberFormat="1" applyFont="1" applyFill="1" applyBorder="1" applyAlignment="1">
      <alignment horizontal="right" vertical="center" indent="2"/>
    </xf>
    <xf numFmtId="0" fontId="6" fillId="47" borderId="27" xfId="0" applyFont="1" applyFill="1" applyBorder="1" applyAlignment="1">
      <alignment horizontal="left" vertical="center"/>
    </xf>
    <xf numFmtId="0" fontId="6" fillId="47" borderId="28" xfId="0" applyFont="1" applyFill="1" applyBorder="1" applyAlignment="1">
      <alignment horizontal="left" vertical="center"/>
    </xf>
    <xf numFmtId="0" fontId="3" fillId="47" borderId="0" xfId="0" applyFont="1" applyFill="1" applyBorder="1" applyAlignment="1">
      <alignment horizontal="center" vertical="center"/>
    </xf>
    <xf numFmtId="165" fontId="3" fillId="47" borderId="0" xfId="300" applyNumberFormat="1" applyFont="1" applyFill="1" applyBorder="1" applyAlignment="1">
      <alignment horizontal="center" vertical="center"/>
    </xf>
    <xf numFmtId="1" fontId="0" fillId="47" borderId="0" xfId="0" applyNumberFormat="1" applyFont="1" applyFill="1" applyAlignment="1">
      <alignment/>
    </xf>
    <xf numFmtId="0" fontId="0" fillId="47" borderId="20" xfId="300" applyNumberFormat="1" applyFont="1" applyFill="1" applyBorder="1" applyAlignment="1">
      <alignment horizontal="right" vertical="center" indent="2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2" fillId="47" borderId="0" xfId="323" applyFont="1" applyFill="1">
      <alignment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6" fillId="47" borderId="19" xfId="323" applyFont="1" applyFill="1" applyBorder="1" applyAlignment="1">
      <alignment horizontal="center" vertical="center" wrapText="1"/>
      <protection/>
    </xf>
    <xf numFmtId="0" fontId="6" fillId="47" borderId="20" xfId="323" applyFont="1" applyFill="1" applyBorder="1" applyAlignment="1">
      <alignment horizontal="center" vertical="center" wrapText="1"/>
      <protection/>
    </xf>
    <xf numFmtId="0" fontId="6" fillId="47" borderId="19" xfId="323" applyFont="1" applyFill="1" applyBorder="1" applyAlignment="1">
      <alignment horizontal="left" vertical="center"/>
      <protection/>
    </xf>
    <xf numFmtId="0" fontId="8" fillId="47" borderId="19" xfId="323" applyFont="1" applyFill="1" applyBorder="1" applyAlignment="1">
      <alignment horizontal="left" vertical="center" indent="2"/>
      <protection/>
    </xf>
    <xf numFmtId="0" fontId="3" fillId="47" borderId="0" xfId="0" applyFont="1" applyFill="1" applyAlignment="1">
      <alignment/>
    </xf>
    <xf numFmtId="0" fontId="5" fillId="47" borderId="0" xfId="323" applyFont="1" applyFill="1" applyBorder="1" applyAlignment="1">
      <alignment horizontal="center" vertical="center"/>
      <protection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center" vertical="center"/>
      <protection/>
    </xf>
    <xf numFmtId="0" fontId="6" fillId="47" borderId="20" xfId="323" applyFont="1" applyFill="1" applyBorder="1" applyAlignment="1" quotePrefix="1">
      <alignment horizontal="center" vertical="center" wrapText="1"/>
      <protection/>
    </xf>
    <xf numFmtId="0" fontId="6" fillId="47" borderId="0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right" vertical="center" wrapText="1" indent="1"/>
      <protection/>
    </xf>
    <xf numFmtId="0" fontId="33" fillId="47" borderId="19" xfId="323" applyFont="1" applyFill="1" applyBorder="1" applyAlignment="1">
      <alignment horizontal="lef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0" fontId="33" fillId="47" borderId="26" xfId="323" applyFont="1" applyFill="1" applyBorder="1" applyAlignment="1">
      <alignment horizontal="left" vertical="center" wrapText="1" indent="1"/>
      <protection/>
    </xf>
    <xf numFmtId="37" fontId="8" fillId="47" borderId="25" xfId="300" applyNumberFormat="1" applyFont="1" applyFill="1" applyBorder="1" applyAlignment="1">
      <alignment horizontal="right" vertical="center" wrapText="1" indent="2"/>
    </xf>
    <xf numFmtId="37" fontId="8" fillId="47" borderId="29" xfId="300" applyNumberFormat="1" applyFont="1" applyFill="1" applyBorder="1" applyAlignment="1">
      <alignment horizontal="right" vertical="center" wrapText="1" indent="2"/>
    </xf>
    <xf numFmtId="37" fontId="8" fillId="47" borderId="25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2" fillId="47" borderId="0" xfId="331" applyFont="1" applyFill="1" applyAlignment="1">
      <alignment horizontal="left" vertical="center"/>
      <protection/>
    </xf>
    <xf numFmtId="0" fontId="57" fillId="47" borderId="0" xfId="331" applyFill="1">
      <alignment/>
      <protection/>
    </xf>
    <xf numFmtId="0" fontId="35" fillId="47" borderId="0" xfId="331" applyFont="1" applyFill="1">
      <alignment/>
      <protection/>
    </xf>
    <xf numFmtId="173" fontId="3" fillId="47" borderId="0" xfId="307" applyNumberFormat="1" applyFont="1" applyFill="1" applyBorder="1" applyAlignment="1">
      <alignment vertical="center"/>
    </xf>
    <xf numFmtId="0" fontId="0" fillId="47" borderId="0" xfId="331" applyFont="1" applyFill="1" applyAlignment="1">
      <alignment vertical="center"/>
      <protection/>
    </xf>
    <xf numFmtId="0" fontId="38" fillId="47" borderId="0" xfId="331" applyFont="1" applyFill="1" applyBorder="1" applyAlignment="1">
      <alignment vertical="center"/>
      <protection/>
    </xf>
    <xf numFmtId="0" fontId="0" fillId="47" borderId="0" xfId="331" applyFont="1" applyFill="1" applyBorder="1" applyAlignment="1">
      <alignment vertical="center"/>
      <protection/>
    </xf>
    <xf numFmtId="166" fontId="0" fillId="47" borderId="0" xfId="331" applyNumberFormat="1" applyFont="1" applyFill="1" applyBorder="1" applyAlignment="1">
      <alignment vertical="center"/>
      <protection/>
    </xf>
    <xf numFmtId="0" fontId="0" fillId="47" borderId="0" xfId="323" applyFont="1" applyFill="1" applyBorder="1" applyAlignment="1">
      <alignment horizontal="left" vertical="center" wrapText="1"/>
      <protection/>
    </xf>
    <xf numFmtId="0" fontId="3" fillId="47" borderId="0" xfId="0" applyFont="1" applyFill="1" applyAlignment="1">
      <alignment horizontal="justify" vertical="center" wrapText="1"/>
    </xf>
    <xf numFmtId="1" fontId="0" fillId="47" borderId="0" xfId="0" applyNumberFormat="1" applyFont="1" applyFill="1" applyAlignment="1">
      <alignment horizontal="justify" vertical="center" wrapText="1"/>
    </xf>
    <xf numFmtId="0" fontId="0" fillId="47" borderId="0" xfId="0" applyFont="1" applyFill="1" applyAlignment="1">
      <alignment horizontal="justify" vertical="center" wrapText="1"/>
    </xf>
    <xf numFmtId="174" fontId="0" fillId="47" borderId="0" xfId="0" applyNumberFormat="1" applyFont="1" applyFill="1" applyAlignment="1">
      <alignment vertical="center"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4" fillId="47" borderId="0" xfId="289" applyFont="1" applyFill="1" applyAlignment="1" applyProtection="1">
      <alignment vertical="center"/>
      <protection/>
    </xf>
    <xf numFmtId="0" fontId="41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168" fontId="8" fillId="47" borderId="20" xfId="300" applyNumberFormat="1" applyFont="1" applyFill="1" applyBorder="1" applyAlignment="1">
      <alignment horizontal="right" vertical="center" indent="4"/>
    </xf>
    <xf numFmtId="0" fontId="5" fillId="47" borderId="20" xfId="300" applyNumberFormat="1" applyFont="1" applyFill="1" applyBorder="1" applyAlignment="1">
      <alignment horizontal="right" vertical="center" indent="4"/>
    </xf>
    <xf numFmtId="0" fontId="11" fillId="47" borderId="20" xfId="0" applyFont="1" applyFill="1" applyBorder="1" applyAlignment="1">
      <alignment horizontal="center" vertical="center" wrapText="1"/>
    </xf>
    <xf numFmtId="0" fontId="11" fillId="47" borderId="24" xfId="0" applyFont="1" applyFill="1" applyBorder="1" applyAlignment="1">
      <alignment horizontal="center" vertical="center" wrapText="1"/>
    </xf>
    <xf numFmtId="0" fontId="11" fillId="47" borderId="27" xfId="0" applyFont="1" applyFill="1" applyBorder="1" applyAlignment="1">
      <alignment horizontal="center" vertical="center" wrapText="1"/>
    </xf>
    <xf numFmtId="168" fontId="6" fillId="47" borderId="0" xfId="300" applyNumberFormat="1" applyFont="1" applyFill="1" applyBorder="1" applyAlignment="1">
      <alignment horizontal="right" vertical="center" indent="2"/>
    </xf>
    <xf numFmtId="0" fontId="33" fillId="11" borderId="19" xfId="323" applyFont="1" applyFill="1" applyBorder="1" applyAlignment="1">
      <alignment horizontal="left" vertical="center" indent="2"/>
      <protection/>
    </xf>
    <xf numFmtId="0" fontId="0" fillId="11" borderId="20" xfId="0" applyFont="1" applyFill="1" applyBorder="1" applyAlignment="1">
      <alignment horizontal="left" vertical="center" indent="3"/>
    </xf>
    <xf numFmtId="0" fontId="8" fillId="11" borderId="19" xfId="323" applyFont="1" applyFill="1" applyBorder="1" applyAlignment="1">
      <alignment horizontal="left" vertical="center" indent="2"/>
      <protection/>
    </xf>
    <xf numFmtId="0" fontId="6" fillId="11" borderId="19" xfId="323" applyFont="1" applyFill="1" applyBorder="1" applyAlignment="1">
      <alignment horizontal="left" vertical="center"/>
      <protection/>
    </xf>
    <xf numFmtId="187" fontId="0" fillId="47" borderId="0" xfId="0" applyNumberFormat="1" applyFont="1" applyFill="1" applyAlignment="1">
      <alignment/>
    </xf>
    <xf numFmtId="190" fontId="0" fillId="47" borderId="0" xfId="0" applyNumberFormat="1" applyFont="1" applyFill="1" applyAlignment="1">
      <alignment/>
    </xf>
    <xf numFmtId="0" fontId="0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left" vertical="center" wrapText="1"/>
    </xf>
    <xf numFmtId="0" fontId="35" fillId="47" borderId="0" xfId="331" applyFont="1" applyFill="1">
      <alignment/>
      <protection/>
    </xf>
    <xf numFmtId="182" fontId="35" fillId="47" borderId="0" xfId="331" applyNumberFormat="1" applyFont="1" applyFill="1">
      <alignment/>
      <protection/>
    </xf>
    <xf numFmtId="167" fontId="0" fillId="47" borderId="0" xfId="307" applyNumberFormat="1" applyFont="1" applyFill="1" applyBorder="1" applyAlignment="1">
      <alignment horizontal="right" vertical="center"/>
    </xf>
    <xf numFmtId="0" fontId="8" fillId="6" borderId="20" xfId="300" applyNumberFormat="1" applyFont="1" applyFill="1" applyBorder="1" applyAlignment="1">
      <alignment horizontal="right" vertical="center" indent="3"/>
    </xf>
    <xf numFmtId="0" fontId="5" fillId="48" borderId="20" xfId="0" applyFont="1" applyFill="1" applyBorder="1" applyAlignment="1">
      <alignment horizontal="left" vertical="center" indent="1"/>
    </xf>
    <xf numFmtId="168" fontId="5" fillId="48" borderId="20" xfId="300" applyNumberFormat="1" applyFont="1" applyFill="1" applyBorder="1" applyAlignment="1">
      <alignment horizontal="right" vertical="center" indent="3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300" applyNumberFormat="1" applyFont="1" applyFill="1" applyBorder="1" applyAlignment="1">
      <alignment horizontal="right" vertical="center" indent="3"/>
    </xf>
    <xf numFmtId="0" fontId="8" fillId="48" borderId="20" xfId="0" applyFont="1" applyFill="1" applyBorder="1" applyAlignment="1">
      <alignment horizontal="left" vertical="center" indent="1"/>
    </xf>
    <xf numFmtId="1" fontId="8" fillId="48" borderId="20" xfId="300" applyNumberFormat="1" applyFont="1" applyFill="1" applyBorder="1" applyAlignment="1">
      <alignment horizontal="right" vertical="center" indent="3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8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33" fillId="48" borderId="20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0" fillId="47" borderId="0" xfId="0" applyFont="1" applyFill="1" applyBorder="1" applyAlignment="1">
      <alignment horizontal="left"/>
    </xf>
    <xf numFmtId="0" fontId="4" fillId="47" borderId="0" xfId="0" applyFont="1" applyFill="1" applyBorder="1" applyAlignment="1">
      <alignment horizontal="left" vertical="center" wrapText="1"/>
    </xf>
    <xf numFmtId="0" fontId="4" fillId="47" borderId="0" xfId="0" applyFont="1" applyFill="1" applyBorder="1" applyAlignment="1">
      <alignment vertical="center" wrapText="1"/>
    </xf>
    <xf numFmtId="0" fontId="43" fillId="47" borderId="0" xfId="0" applyFont="1" applyFill="1" applyBorder="1" applyAlignment="1">
      <alignment horizontal="left" vertical="center" wrapText="1"/>
    </xf>
    <xf numFmtId="0" fontId="11" fillId="47" borderId="0" xfId="0" applyFont="1" applyFill="1" applyBorder="1" applyAlignment="1">
      <alignment horizontal="left" vertical="center" wrapText="1"/>
    </xf>
    <xf numFmtId="0" fontId="7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194" fontId="33" fillId="47" borderId="19" xfId="300" applyNumberFormat="1" applyFont="1" applyFill="1" applyBorder="1" applyAlignment="1">
      <alignment horizontal="right" vertical="center" indent="3"/>
    </xf>
    <xf numFmtId="194" fontId="33" fillId="47" borderId="20" xfId="300" applyNumberFormat="1" applyFont="1" applyFill="1" applyBorder="1" applyAlignment="1">
      <alignment horizontal="right" vertical="center" indent="3"/>
    </xf>
    <xf numFmtId="194" fontId="33" fillId="47" borderId="24" xfId="300" applyNumberFormat="1" applyFont="1" applyFill="1" applyBorder="1" applyAlignment="1">
      <alignment horizontal="right" vertical="center" indent="4"/>
    </xf>
    <xf numFmtId="194" fontId="5" fillId="48" borderId="20" xfId="300" applyNumberFormat="1" applyFont="1" applyFill="1" applyBorder="1" applyAlignment="1">
      <alignment horizontal="right" vertical="center" indent="3"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177" fontId="0" fillId="47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left" vertical="center" indent="3"/>
    </xf>
    <xf numFmtId="1" fontId="8" fillId="48" borderId="20" xfId="300" applyNumberFormat="1" applyFont="1" applyFill="1" applyBorder="1" applyAlignment="1">
      <alignment horizontal="right" vertical="center" indent="4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19" xfId="0" applyFont="1" applyFill="1" applyBorder="1" applyAlignment="1">
      <alignment horizontal="left" vertical="center" wrapText="1" indent="1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6" xfId="0" applyFont="1" applyFill="1" applyBorder="1" applyAlignment="1">
      <alignment horizontal="left" vertical="center" indent="1"/>
    </xf>
    <xf numFmtId="0" fontId="8" fillId="48" borderId="25" xfId="0" applyFont="1" applyFill="1" applyBorder="1" applyAlignment="1">
      <alignment horizontal="left" vertical="center" indent="1"/>
    </xf>
    <xf numFmtId="169" fontId="8" fillId="48" borderId="29" xfId="300" applyNumberFormat="1" applyFont="1" applyFill="1" applyBorder="1" applyAlignment="1">
      <alignment horizontal="right" vertical="center" indent="3"/>
    </xf>
    <xf numFmtId="169" fontId="8" fillId="48" borderId="25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4" fontId="33" fillId="47" borderId="20" xfId="300" applyNumberFormat="1" applyFont="1" applyFill="1" applyBorder="1" applyAlignment="1">
      <alignment horizontal="right" vertical="center" indent="4"/>
    </xf>
    <xf numFmtId="38" fontId="8" fillId="47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0" fontId="0" fillId="48" borderId="20" xfId="300" applyNumberFormat="1" applyFont="1" applyFill="1" applyBorder="1" applyAlignment="1">
      <alignment horizontal="right" vertical="center" indent="3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30" xfId="0" applyFont="1" applyFill="1" applyBorder="1" applyAlignment="1">
      <alignment horizontal="center" vertical="center" wrapText="1"/>
    </xf>
    <xf numFmtId="169" fontId="8" fillId="48" borderId="29" xfId="300" applyNumberFormat="1" applyFont="1" applyFill="1" applyBorder="1" applyAlignment="1">
      <alignment horizontal="right" vertical="center" indent="2"/>
    </xf>
    <xf numFmtId="169" fontId="8" fillId="48" borderId="30" xfId="300" applyNumberFormat="1" applyFont="1" applyFill="1" applyBorder="1" applyAlignment="1">
      <alignment horizontal="right" vertical="center" indent="2"/>
    </xf>
    <xf numFmtId="19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5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2" fontId="0" fillId="48" borderId="0" xfId="0" applyNumberFormat="1" applyFont="1" applyFill="1" applyAlignment="1">
      <alignment/>
    </xf>
    <xf numFmtId="1" fontId="0" fillId="48" borderId="0" xfId="0" applyNumberFormat="1" applyFont="1" applyFill="1" applyAlignment="1">
      <alignment/>
    </xf>
    <xf numFmtId="195" fontId="0" fillId="48" borderId="0" xfId="0" applyNumberFormat="1" applyFont="1" applyFill="1" applyAlignment="1">
      <alignment/>
    </xf>
    <xf numFmtId="0" fontId="5" fillId="48" borderId="20" xfId="300" applyNumberFormat="1" applyFont="1" applyFill="1" applyBorder="1" applyAlignment="1">
      <alignment horizontal="right" vertical="center" indent="3"/>
    </xf>
    <xf numFmtId="165" fontId="8" fillId="48" borderId="25" xfId="300" applyNumberFormat="1" applyFont="1" applyFill="1" applyBorder="1" applyAlignment="1">
      <alignment horizontal="right" vertical="center" indent="3"/>
    </xf>
    <xf numFmtId="186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7" fontId="0" fillId="48" borderId="0" xfId="0" applyNumberFormat="1" applyFont="1" applyFill="1" applyAlignment="1">
      <alignment/>
    </xf>
    <xf numFmtId="17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33" fillId="47" borderId="24" xfId="300" applyNumberFormat="1" applyFont="1" applyFill="1" applyBorder="1" applyAlignment="1">
      <alignment horizontal="right" vertical="center" indent="4"/>
    </xf>
    <xf numFmtId="38" fontId="11" fillId="48" borderId="24" xfId="300" applyNumberFormat="1" applyFont="1" applyFill="1" applyBorder="1" applyAlignment="1">
      <alignment horizontal="right" vertical="center" indent="3"/>
    </xf>
    <xf numFmtId="38" fontId="11" fillId="48" borderId="20" xfId="300" applyNumberFormat="1" applyFont="1" applyFill="1" applyBorder="1" applyAlignment="1">
      <alignment horizontal="right" vertical="center" indent="3"/>
    </xf>
    <xf numFmtId="0" fontId="5" fillId="48" borderId="20" xfId="300" applyNumberFormat="1" applyFont="1" applyFill="1" applyBorder="1" applyAlignment="1">
      <alignment horizontal="right" vertical="center" indent="4"/>
    </xf>
    <xf numFmtId="0" fontId="2" fillId="48" borderId="0" xfId="0" applyFont="1" applyFill="1" applyAlignment="1">
      <alignment/>
    </xf>
    <xf numFmtId="0" fontId="6" fillId="48" borderId="23" xfId="0" applyFont="1" applyFill="1" applyBorder="1" applyAlignment="1">
      <alignment horizontal="center" vertical="center"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88" fontId="0" fillId="48" borderId="0" xfId="0" applyNumberFormat="1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168" fontId="6" fillId="48" borderId="24" xfId="300" applyNumberFormat="1" applyFont="1" applyFill="1" applyBorder="1" applyAlignment="1">
      <alignment horizontal="right" vertical="center" indent="3"/>
    </xf>
    <xf numFmtId="168" fontId="6" fillId="48" borderId="20" xfId="300" applyNumberFormat="1" applyFont="1" applyFill="1" applyBorder="1" applyAlignment="1">
      <alignment horizontal="right" vertical="center" indent="4"/>
    </xf>
    <xf numFmtId="0" fontId="11" fillId="48" borderId="0" xfId="0" applyFont="1" applyFill="1" applyAlignment="1">
      <alignment vertical="center" wrapText="1"/>
    </xf>
    <xf numFmtId="201" fontId="6" fillId="48" borderId="20" xfId="300" applyNumberFormat="1" applyFont="1" applyFill="1" applyBorder="1" applyAlignment="1">
      <alignment horizontal="right" vertical="center" indent="4"/>
    </xf>
    <xf numFmtId="201" fontId="6" fillId="48" borderId="24" xfId="300" applyNumberFormat="1" applyFont="1" applyFill="1" applyBorder="1" applyAlignment="1">
      <alignment horizontal="right" vertical="center" indent="3"/>
    </xf>
    <xf numFmtId="0" fontId="6" fillId="48" borderId="23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left" vertical="center"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171" fontId="8" fillId="48" borderId="0" xfId="0" applyNumberFormat="1" applyFont="1" applyFill="1" applyAlignment="1">
      <alignment/>
    </xf>
    <xf numFmtId="183" fontId="8" fillId="48" borderId="0" xfId="0" applyNumberFormat="1" applyFont="1" applyFill="1" applyAlignment="1">
      <alignment/>
    </xf>
    <xf numFmtId="169" fontId="8" fillId="48" borderId="0" xfId="0" applyNumberFormat="1" applyFont="1" applyFill="1" applyAlignment="1">
      <alignment/>
    </xf>
    <xf numFmtId="0" fontId="0" fillId="48" borderId="0" xfId="0" applyFont="1" applyFill="1" applyAlignment="1">
      <alignment horizontal="left" indent="2"/>
    </xf>
    <xf numFmtId="184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0" fontId="8" fillId="48" borderId="25" xfId="0" applyFont="1" applyFill="1" applyBorder="1" applyAlignment="1">
      <alignment horizontal="center" vertical="center"/>
    </xf>
    <xf numFmtId="169" fontId="8" fillId="48" borderId="25" xfId="300" applyNumberFormat="1" applyFont="1" applyFill="1" applyBorder="1" applyAlignment="1">
      <alignment horizontal="right" vertical="center" indent="2"/>
    </xf>
    <xf numFmtId="0" fontId="8" fillId="48" borderId="21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169" fontId="8" fillId="48" borderId="23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31" xfId="323" applyFont="1" applyFill="1" applyBorder="1" applyAlignment="1">
      <alignment vertical="center" wrapText="1"/>
      <protection/>
    </xf>
    <xf numFmtId="0" fontId="6" fillId="47" borderId="32" xfId="323" applyFont="1" applyFill="1" applyBorder="1" applyAlignment="1">
      <alignment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3" fillId="48" borderId="0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3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4" xfId="331" applyFont="1" applyFill="1" applyBorder="1" applyAlignment="1">
      <alignment horizontal="center" vertical="center"/>
      <protection/>
    </xf>
    <xf numFmtId="0" fontId="3" fillId="48" borderId="33" xfId="331" applyFont="1" applyFill="1" applyBorder="1" applyAlignment="1">
      <alignment horizontal="center" vertical="center" wrapText="1"/>
      <protection/>
    </xf>
    <xf numFmtId="0" fontId="0" fillId="48" borderId="33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4" xfId="349" applyNumberFormat="1" applyFont="1" applyFill="1" applyBorder="1" applyAlignment="1">
      <alignment horizontal="center" vertical="center"/>
    </xf>
    <xf numFmtId="0" fontId="3" fillId="48" borderId="35" xfId="331" applyFont="1" applyFill="1" applyBorder="1" applyAlignment="1">
      <alignment horizontal="center" vertical="center"/>
      <protection/>
    </xf>
    <xf numFmtId="173" fontId="3" fillId="48" borderId="36" xfId="307" applyNumberFormat="1" applyFont="1" applyFill="1" applyBorder="1" applyAlignment="1">
      <alignment vertical="center"/>
    </xf>
    <xf numFmtId="170" fontId="3" fillId="48" borderId="37" xfId="349" applyNumberFormat="1" applyFont="1" applyFill="1" applyBorder="1" applyAlignment="1">
      <alignment horizontal="center" vertical="center"/>
    </xf>
    <xf numFmtId="166" fontId="3" fillId="48" borderId="0" xfId="307" applyNumberFormat="1" applyFont="1" applyFill="1" applyBorder="1" applyAlignment="1">
      <alignment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5" fontId="0" fillId="48" borderId="0" xfId="307" applyNumberFormat="1" applyFont="1" applyFill="1" applyBorder="1" applyAlignment="1">
      <alignment vertical="center"/>
    </xf>
    <xf numFmtId="0" fontId="38" fillId="48" borderId="33" xfId="331" applyFont="1" applyFill="1" applyBorder="1" applyAlignment="1">
      <alignment horizontal="left" vertical="center" indent="1"/>
      <protection/>
    </xf>
    <xf numFmtId="185" fontId="38" fillId="48" borderId="0" xfId="307" applyNumberFormat="1" applyFont="1" applyFill="1" applyBorder="1" applyAlignment="1">
      <alignment vertical="center"/>
    </xf>
    <xf numFmtId="170" fontId="38" fillId="48" borderId="34" xfId="349" applyNumberFormat="1" applyFont="1" applyFill="1" applyBorder="1" applyAlignment="1">
      <alignment horizontal="center" vertical="center"/>
    </xf>
    <xf numFmtId="0" fontId="38" fillId="48" borderId="0" xfId="331" applyFont="1" applyFill="1" applyBorder="1" applyAlignment="1">
      <alignment vertical="center"/>
      <protection/>
    </xf>
    <xf numFmtId="0" fontId="39" fillId="48" borderId="35" xfId="331" applyFont="1" applyFill="1" applyBorder="1" applyAlignment="1">
      <alignment horizontal="center" vertical="center"/>
      <protection/>
    </xf>
    <xf numFmtId="185" fontId="39" fillId="48" borderId="36" xfId="307" applyNumberFormat="1" applyFont="1" applyFill="1" applyBorder="1" applyAlignment="1">
      <alignment vertical="center"/>
    </xf>
    <xf numFmtId="170" fontId="39" fillId="48" borderId="37" xfId="349" applyNumberFormat="1" applyFont="1" applyFill="1" applyBorder="1" applyAlignment="1">
      <alignment horizontal="center" vertical="center"/>
    </xf>
    <xf numFmtId="0" fontId="39" fillId="48" borderId="0" xfId="331" applyFont="1" applyFill="1" applyBorder="1" applyAlignment="1">
      <alignment horizontal="center" vertical="center"/>
      <protection/>
    </xf>
    <xf numFmtId="166" fontId="39" fillId="48" borderId="0" xfId="307" applyNumberFormat="1" applyFont="1" applyFill="1" applyBorder="1" applyAlignment="1">
      <alignment vertical="center"/>
    </xf>
    <xf numFmtId="9" fontId="39" fillId="48" borderId="0" xfId="349" applyNumberFormat="1" applyFont="1" applyFill="1" applyBorder="1" applyAlignment="1">
      <alignment horizontal="center" vertical="center"/>
    </xf>
    <xf numFmtId="0" fontId="39" fillId="48" borderId="33" xfId="331" applyFont="1" applyFill="1" applyBorder="1" applyAlignment="1">
      <alignment horizontal="center" vertical="center" wrapText="1"/>
      <protection/>
    </xf>
    <xf numFmtId="0" fontId="39" fillId="48" borderId="0" xfId="331" applyFont="1" applyFill="1" applyBorder="1" applyAlignment="1">
      <alignment horizontal="right" vertical="center"/>
      <protection/>
    </xf>
    <xf numFmtId="0" fontId="39" fillId="48" borderId="34" xfId="331" applyFont="1" applyFill="1" applyBorder="1" applyAlignment="1">
      <alignment horizontal="center" vertical="center"/>
      <protection/>
    </xf>
    <xf numFmtId="173" fontId="38" fillId="48" borderId="0" xfId="307" applyNumberFormat="1" applyFont="1" applyFill="1" applyBorder="1" applyAlignment="1">
      <alignment vertical="center"/>
    </xf>
    <xf numFmtId="173" fontId="39" fillId="48" borderId="36" xfId="307" applyNumberFormat="1" applyFont="1" applyFill="1" applyBorder="1" applyAlignment="1">
      <alignment vertical="center"/>
    </xf>
    <xf numFmtId="196" fontId="0" fillId="47" borderId="0" xfId="0" applyNumberFormat="1" applyFont="1" applyFill="1" applyAlignment="1">
      <alignment/>
    </xf>
    <xf numFmtId="0" fontId="5" fillId="48" borderId="0" xfId="0" applyFont="1" applyFill="1" applyBorder="1" applyAlignment="1">
      <alignment horizontal="left" vertical="center"/>
    </xf>
    <xf numFmtId="0" fontId="43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204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/>
    </xf>
    <xf numFmtId="38" fontId="0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206" fontId="0" fillId="48" borderId="0" xfId="0" applyNumberFormat="1" applyFont="1" applyFill="1" applyAlignment="1">
      <alignment/>
    </xf>
    <xf numFmtId="40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95" fontId="0" fillId="47" borderId="0" xfId="331" applyNumberFormat="1" applyFont="1" applyFill="1" applyBorder="1" applyAlignment="1">
      <alignment vertical="center"/>
      <protection/>
    </xf>
    <xf numFmtId="179" fontId="0" fillId="48" borderId="0" xfId="0" applyNumberFormat="1" applyFont="1" applyFill="1" applyAlignment="1">
      <alignment/>
    </xf>
    <xf numFmtId="188" fontId="0" fillId="47" borderId="0" xfId="0" applyNumberFormat="1" applyFont="1" applyFill="1" applyAlignment="1">
      <alignment vertical="center"/>
    </xf>
    <xf numFmtId="184" fontId="0" fillId="47" borderId="0" xfId="0" applyNumberFormat="1" applyFont="1" applyFill="1" applyAlignment="1">
      <alignment vertical="center"/>
    </xf>
    <xf numFmtId="0" fontId="11" fillId="48" borderId="0" xfId="323" applyFont="1" applyFill="1" applyAlignment="1">
      <alignment horizontal="center" vertical="center" wrapText="1"/>
      <protection/>
    </xf>
    <xf numFmtId="38" fontId="8" fillId="48" borderId="0" xfId="323" applyNumberFormat="1" applyFont="1" applyFill="1">
      <alignment/>
      <protection/>
    </xf>
    <xf numFmtId="184" fontId="0" fillId="47" borderId="0" xfId="331" applyNumberFormat="1" applyFont="1" applyFill="1" applyBorder="1" applyAlignment="1">
      <alignment vertical="center"/>
      <protection/>
    </xf>
    <xf numFmtId="186" fontId="0" fillId="47" borderId="0" xfId="331" applyNumberFormat="1" applyFont="1" applyFill="1" applyBorder="1" applyAlignment="1">
      <alignment vertical="center"/>
      <protection/>
    </xf>
    <xf numFmtId="0" fontId="76" fillId="47" borderId="0" xfId="0" applyFont="1" applyFill="1" applyAlignment="1">
      <alignment/>
    </xf>
    <xf numFmtId="0" fontId="77" fillId="47" borderId="0" xfId="0" applyFont="1" applyFill="1" applyAlignment="1">
      <alignment/>
    </xf>
    <xf numFmtId="0" fontId="78" fillId="47" borderId="0" xfId="0" applyFont="1" applyFill="1" applyAlignment="1">
      <alignment/>
    </xf>
    <xf numFmtId="0" fontId="79" fillId="47" borderId="0" xfId="0" applyFont="1" applyFill="1" applyAlignment="1">
      <alignment/>
    </xf>
    <xf numFmtId="0" fontId="79" fillId="48" borderId="0" xfId="0" applyFont="1" applyFill="1" applyAlignment="1">
      <alignment/>
    </xf>
    <xf numFmtId="0" fontId="76" fillId="48" borderId="0" xfId="0" applyFont="1" applyFill="1" applyAlignment="1">
      <alignment/>
    </xf>
    <xf numFmtId="0" fontId="77" fillId="48" borderId="0" xfId="0" applyFont="1" applyFill="1" applyAlignment="1">
      <alignment/>
    </xf>
    <xf numFmtId="0" fontId="78" fillId="48" borderId="0" xfId="0" applyFont="1" applyFill="1" applyAlignment="1">
      <alignment/>
    </xf>
    <xf numFmtId="9" fontId="78" fillId="47" borderId="0" xfId="344" applyFont="1" applyFill="1" applyAlignment="1">
      <alignment/>
    </xf>
    <xf numFmtId="0" fontId="76" fillId="47" borderId="0" xfId="323" applyFont="1" applyFill="1">
      <alignment/>
      <protection/>
    </xf>
    <xf numFmtId="0" fontId="76" fillId="48" borderId="0" xfId="323" applyFont="1" applyFill="1">
      <alignment/>
      <protection/>
    </xf>
    <xf numFmtId="0" fontId="78" fillId="47" borderId="0" xfId="323" applyFont="1" applyFill="1">
      <alignment/>
      <protection/>
    </xf>
    <xf numFmtId="0" fontId="79" fillId="47" borderId="0" xfId="323" applyFont="1" applyFill="1">
      <alignment/>
      <protection/>
    </xf>
    <xf numFmtId="0" fontId="78" fillId="48" borderId="0" xfId="323" applyFont="1" applyFill="1">
      <alignment/>
      <protection/>
    </xf>
    <xf numFmtId="191" fontId="76" fillId="48" borderId="0" xfId="0" applyNumberFormat="1" applyFont="1" applyFill="1" applyAlignment="1">
      <alignment/>
    </xf>
    <xf numFmtId="196" fontId="76" fillId="48" borderId="0" xfId="0" applyNumberFormat="1" applyFont="1" applyFill="1" applyAlignment="1">
      <alignment/>
    </xf>
    <xf numFmtId="180" fontId="76" fillId="48" borderId="0" xfId="0" applyNumberFormat="1" applyFont="1" applyFill="1" applyAlignment="1">
      <alignment/>
    </xf>
    <xf numFmtId="187" fontId="76" fillId="48" borderId="0" xfId="0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9" fontId="7" fillId="47" borderId="0" xfId="344" applyFont="1" applyFill="1" applyAlignment="1">
      <alignment/>
    </xf>
    <xf numFmtId="0" fontId="7" fillId="47" borderId="0" xfId="344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0" fontId="11" fillId="48" borderId="0" xfId="0" applyFont="1" applyFill="1" applyBorder="1" applyAlignment="1">
      <alignment horizontal="justify" vertical="center" wrapText="1"/>
    </xf>
    <xf numFmtId="210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43" fillId="48" borderId="0" xfId="0" applyFont="1" applyFill="1" applyAlignment="1">
      <alignment horizontal="left" vertical="center" wrapText="1"/>
    </xf>
    <xf numFmtId="172" fontId="78" fillId="48" borderId="0" xfId="0" applyNumberFormat="1" applyFont="1" applyFill="1" applyAlignment="1">
      <alignment horizontal="right"/>
    </xf>
    <xf numFmtId="193" fontId="78" fillId="47" borderId="0" xfId="0" applyNumberFormat="1" applyFont="1" applyFill="1" applyAlignment="1">
      <alignment/>
    </xf>
    <xf numFmtId="0" fontId="76" fillId="47" borderId="0" xfId="0" applyFont="1" applyFill="1" applyBorder="1" applyAlignment="1">
      <alignment/>
    </xf>
    <xf numFmtId="38" fontId="78" fillId="47" borderId="0" xfId="0" applyNumberFormat="1" applyFont="1" applyFill="1" applyAlignment="1">
      <alignment/>
    </xf>
    <xf numFmtId="200" fontId="78" fillId="47" borderId="0" xfId="0" applyNumberFormat="1" applyFont="1" applyFill="1" applyAlignment="1">
      <alignment/>
    </xf>
    <xf numFmtId="1" fontId="78" fillId="48" borderId="0" xfId="0" applyNumberFormat="1" applyFont="1" applyFill="1" applyAlignment="1">
      <alignment/>
    </xf>
    <xf numFmtId="182" fontId="79" fillId="47" borderId="0" xfId="0" applyNumberFormat="1" applyFont="1" applyFill="1" applyAlignment="1">
      <alignment/>
    </xf>
    <xf numFmtId="38" fontId="76" fillId="47" borderId="0" xfId="0" applyNumberFormat="1" applyFont="1" applyFill="1" applyAlignment="1">
      <alignment/>
    </xf>
    <xf numFmtId="38" fontId="77" fillId="47" borderId="0" xfId="0" applyNumberFormat="1" applyFont="1" applyFill="1" applyAlignment="1">
      <alignment/>
    </xf>
    <xf numFmtId="181" fontId="76" fillId="47" borderId="0" xfId="0" applyNumberFormat="1" applyFont="1" applyFill="1" applyBorder="1" applyAlignment="1">
      <alignment/>
    </xf>
    <xf numFmtId="192" fontId="79" fillId="47" borderId="0" xfId="0" applyNumberFormat="1" applyFont="1" applyFill="1" applyAlignment="1">
      <alignment/>
    </xf>
    <xf numFmtId="174" fontId="78" fillId="47" borderId="0" xfId="0" applyNumberFormat="1" applyFont="1" applyFill="1" applyAlignment="1">
      <alignment/>
    </xf>
    <xf numFmtId="9" fontId="79" fillId="47" borderId="0" xfId="344" applyNumberFormat="1" applyFont="1" applyFill="1" applyAlignment="1">
      <alignment/>
    </xf>
    <xf numFmtId="200" fontId="79" fillId="47" borderId="0" xfId="0" applyNumberFormat="1" applyFont="1" applyFill="1" applyAlignment="1">
      <alignment/>
    </xf>
    <xf numFmtId="38" fontId="79" fillId="47" borderId="0" xfId="0" applyNumberFormat="1" applyFont="1" applyFill="1" applyAlignment="1">
      <alignment/>
    </xf>
    <xf numFmtId="9" fontId="79" fillId="47" borderId="0" xfId="344" applyFont="1" applyFill="1" applyAlignment="1">
      <alignment/>
    </xf>
    <xf numFmtId="185" fontId="78" fillId="48" borderId="0" xfId="0" applyNumberFormat="1" applyFont="1" applyFill="1" applyAlignment="1">
      <alignment/>
    </xf>
    <xf numFmtId="43" fontId="78" fillId="48" borderId="0" xfId="0" applyNumberFormat="1" applyFont="1" applyFill="1" applyAlignment="1">
      <alignment/>
    </xf>
    <xf numFmtId="193" fontId="78" fillId="48" borderId="0" xfId="0" applyNumberFormat="1" applyFont="1" applyFill="1" applyAlignment="1">
      <alignment/>
    </xf>
    <xf numFmtId="171" fontId="78" fillId="48" borderId="0" xfId="0" applyNumberFormat="1" applyFont="1" applyFill="1" applyAlignment="1">
      <alignment/>
    </xf>
    <xf numFmtId="202" fontId="78" fillId="48" borderId="0" xfId="0" applyNumberFormat="1" applyFont="1" applyFill="1" applyAlignment="1">
      <alignment/>
    </xf>
    <xf numFmtId="0" fontId="78" fillId="48" borderId="0" xfId="0" applyNumberFormat="1" applyFont="1" applyFill="1" applyAlignment="1">
      <alignment/>
    </xf>
    <xf numFmtId="9" fontId="76" fillId="47" borderId="0" xfId="344" applyFont="1" applyFill="1" applyAlignment="1">
      <alignment/>
    </xf>
    <xf numFmtId="183" fontId="76" fillId="47" borderId="0" xfId="0" applyNumberFormat="1" applyFont="1" applyFill="1" applyAlignment="1">
      <alignment/>
    </xf>
    <xf numFmtId="9" fontId="80" fillId="47" borderId="0" xfId="344" applyFont="1" applyFill="1" applyAlignment="1">
      <alignment/>
    </xf>
    <xf numFmtId="198" fontId="78" fillId="47" borderId="0" xfId="0" applyNumberFormat="1" applyFont="1" applyFill="1" applyAlignment="1">
      <alignment/>
    </xf>
    <xf numFmtId="203" fontId="78" fillId="47" borderId="0" xfId="0" applyNumberFormat="1" applyFont="1" applyFill="1" applyAlignment="1">
      <alignment/>
    </xf>
    <xf numFmtId="9" fontId="77" fillId="47" borderId="0" xfId="344" applyFont="1" applyFill="1" applyAlignment="1">
      <alignment/>
    </xf>
    <xf numFmtId="1" fontId="80" fillId="47" borderId="0" xfId="344" applyNumberFormat="1" applyFont="1" applyFill="1" applyAlignment="1">
      <alignment/>
    </xf>
    <xf numFmtId="186" fontId="78" fillId="47" borderId="0" xfId="0" applyNumberFormat="1" applyFont="1" applyFill="1" applyAlignment="1">
      <alignment/>
    </xf>
    <xf numFmtId="0" fontId="81" fillId="47" borderId="0" xfId="0" applyFont="1" applyFill="1" applyAlignment="1">
      <alignment vertical="center" wrapText="1"/>
    </xf>
    <xf numFmtId="172" fontId="76" fillId="48" borderId="0" xfId="0" applyNumberFormat="1" applyFont="1" applyFill="1" applyAlignment="1">
      <alignment/>
    </xf>
    <xf numFmtId="165" fontId="76" fillId="47" borderId="0" xfId="0" applyNumberFormat="1" applyFont="1" applyFill="1" applyAlignment="1">
      <alignment/>
    </xf>
    <xf numFmtId="183" fontId="78" fillId="48" borderId="0" xfId="0" applyNumberFormat="1" applyFont="1" applyFill="1" applyAlignment="1">
      <alignment/>
    </xf>
    <xf numFmtId="165" fontId="78" fillId="47" borderId="0" xfId="0" applyNumberFormat="1" applyFont="1" applyFill="1" applyAlignment="1">
      <alignment/>
    </xf>
    <xf numFmtId="165" fontId="78" fillId="48" borderId="0" xfId="0" applyNumberFormat="1" applyFont="1" applyFill="1" applyAlignment="1">
      <alignment/>
    </xf>
    <xf numFmtId="184" fontId="78" fillId="48" borderId="0" xfId="0" applyNumberFormat="1" applyFont="1" applyFill="1" applyAlignment="1">
      <alignment/>
    </xf>
    <xf numFmtId="1" fontId="76" fillId="47" borderId="0" xfId="0" applyNumberFormat="1" applyFont="1" applyFill="1" applyAlignment="1">
      <alignment/>
    </xf>
    <xf numFmtId="0" fontId="80" fillId="48" borderId="0" xfId="0" applyFont="1" applyFill="1" applyAlignment="1">
      <alignment vertical="center"/>
    </xf>
    <xf numFmtId="209" fontId="76" fillId="47" borderId="0" xfId="323" applyNumberFormat="1" applyFont="1" applyFill="1">
      <alignment/>
      <protection/>
    </xf>
    <xf numFmtId="184" fontId="76" fillId="47" borderId="0" xfId="323" applyNumberFormat="1" applyFont="1" applyFill="1">
      <alignment/>
      <protection/>
    </xf>
    <xf numFmtId="172" fontId="76" fillId="47" borderId="0" xfId="323" applyNumberFormat="1" applyFont="1" applyFill="1">
      <alignment/>
      <protection/>
    </xf>
    <xf numFmtId="38" fontId="78" fillId="48" borderId="0" xfId="323" applyNumberFormat="1" applyFont="1" applyFill="1">
      <alignment/>
      <protection/>
    </xf>
    <xf numFmtId="196" fontId="76" fillId="47" borderId="0" xfId="0" applyNumberFormat="1" applyFont="1" applyFill="1" applyAlignment="1">
      <alignment/>
    </xf>
    <xf numFmtId="38" fontId="76" fillId="47" borderId="0" xfId="323" applyNumberFormat="1" applyFont="1" applyFill="1">
      <alignment/>
      <protection/>
    </xf>
    <xf numFmtId="174" fontId="76" fillId="47" borderId="0" xfId="323" applyNumberFormat="1" applyFont="1" applyFill="1">
      <alignment/>
      <protection/>
    </xf>
    <xf numFmtId="0" fontId="79" fillId="48" borderId="0" xfId="323" applyFont="1" applyFill="1">
      <alignment/>
      <protection/>
    </xf>
    <xf numFmtId="176" fontId="76" fillId="47" borderId="0" xfId="0" applyNumberFormat="1" applyFont="1" applyFill="1" applyAlignment="1">
      <alignment/>
    </xf>
    <xf numFmtId="9" fontId="78" fillId="48" borderId="0" xfId="344" applyFont="1" applyFill="1" applyAlignment="1">
      <alignment/>
    </xf>
    <xf numFmtId="176" fontId="76" fillId="48" borderId="0" xfId="0" applyNumberFormat="1" applyFont="1" applyFill="1" applyAlignment="1">
      <alignment/>
    </xf>
    <xf numFmtId="1" fontId="78" fillId="47" borderId="0" xfId="344" applyNumberFormat="1" applyFont="1" applyFill="1" applyAlignment="1">
      <alignment/>
    </xf>
    <xf numFmtId="9" fontId="78" fillId="47" borderId="0" xfId="344" applyFont="1" applyFill="1" applyBorder="1" applyAlignment="1">
      <alignment/>
    </xf>
    <xf numFmtId="176" fontId="76" fillId="47" borderId="0" xfId="0" applyNumberFormat="1" applyFont="1" applyFill="1" applyBorder="1" applyAlignment="1">
      <alignment/>
    </xf>
    <xf numFmtId="38" fontId="76" fillId="48" borderId="0" xfId="300" applyNumberFormat="1" applyFont="1" applyFill="1" applyBorder="1" applyAlignment="1">
      <alignment horizontal="right" vertical="center" indent="2"/>
    </xf>
    <xf numFmtId="192" fontId="78" fillId="48" borderId="0" xfId="344" applyNumberFormat="1" applyFont="1" applyFill="1" applyAlignment="1">
      <alignment/>
    </xf>
    <xf numFmtId="176" fontId="78" fillId="48" borderId="0" xfId="323" applyNumberFormat="1" applyFont="1" applyFill="1">
      <alignment/>
      <protection/>
    </xf>
    <xf numFmtId="38" fontId="78" fillId="47" borderId="0" xfId="344" applyNumberFormat="1" applyFont="1" applyFill="1" applyAlignment="1">
      <alignment/>
    </xf>
    <xf numFmtId="176" fontId="82" fillId="47" borderId="0" xfId="0" applyNumberFormat="1" applyFont="1" applyFill="1" applyAlignment="1">
      <alignment/>
    </xf>
    <xf numFmtId="0" fontId="82" fillId="47" borderId="0" xfId="0" applyFont="1" applyFill="1" applyAlignment="1">
      <alignment/>
    </xf>
    <xf numFmtId="175" fontId="78" fillId="47" borderId="0" xfId="323" applyNumberFormat="1" applyFont="1" applyFill="1">
      <alignment/>
      <protection/>
    </xf>
    <xf numFmtId="181" fontId="78" fillId="47" borderId="0" xfId="344" applyNumberFormat="1" applyFont="1" applyFill="1" applyAlignment="1">
      <alignment/>
    </xf>
    <xf numFmtId="187" fontId="78" fillId="47" borderId="0" xfId="323" applyNumberFormat="1" applyFont="1" applyFill="1">
      <alignment/>
      <protection/>
    </xf>
    <xf numFmtId="181" fontId="78" fillId="47" borderId="0" xfId="323" applyNumberFormat="1" applyFont="1" applyFill="1">
      <alignment/>
      <protection/>
    </xf>
    <xf numFmtId="196" fontId="78" fillId="47" borderId="0" xfId="323" applyNumberFormat="1" applyFont="1" applyFill="1">
      <alignment/>
      <protection/>
    </xf>
    <xf numFmtId="180" fontId="78" fillId="47" borderId="0" xfId="323" applyNumberFormat="1" applyFont="1" applyFill="1">
      <alignment/>
      <protection/>
    </xf>
    <xf numFmtId="205" fontId="78" fillId="47" borderId="0" xfId="323" applyNumberFormat="1" applyFont="1" applyFill="1">
      <alignment/>
      <protection/>
    </xf>
    <xf numFmtId="207" fontId="78" fillId="47" borderId="0" xfId="323" applyNumberFormat="1" applyFont="1" applyFill="1">
      <alignment/>
      <protection/>
    </xf>
    <xf numFmtId="0" fontId="78" fillId="48" borderId="0" xfId="323" applyFont="1" applyFill="1" applyBorder="1">
      <alignment/>
      <protection/>
    </xf>
    <xf numFmtId="208" fontId="78" fillId="47" borderId="0" xfId="323" applyNumberFormat="1" applyFont="1" applyFill="1">
      <alignment/>
      <protection/>
    </xf>
    <xf numFmtId="179" fontId="78" fillId="47" borderId="0" xfId="323" applyNumberFormat="1" applyFont="1" applyFill="1">
      <alignment/>
      <protection/>
    </xf>
    <xf numFmtId="191" fontId="78" fillId="47" borderId="0" xfId="323" applyNumberFormat="1" applyFont="1" applyFill="1">
      <alignment/>
      <protection/>
    </xf>
    <xf numFmtId="10" fontId="76" fillId="47" borderId="0" xfId="344" applyNumberFormat="1" applyFont="1" applyFill="1" applyAlignment="1">
      <alignment/>
    </xf>
    <xf numFmtId="0" fontId="76" fillId="47" borderId="0" xfId="323" applyFont="1" applyFill="1" applyBorder="1">
      <alignment/>
      <protection/>
    </xf>
    <xf numFmtId="0" fontId="79" fillId="47" borderId="0" xfId="323" applyFont="1" applyFill="1" applyBorder="1">
      <alignment/>
      <protection/>
    </xf>
    <xf numFmtId="1" fontId="78" fillId="47" borderId="0" xfId="323" applyNumberFormat="1" applyFont="1" applyFill="1" applyBorder="1">
      <alignment/>
      <protection/>
    </xf>
    <xf numFmtId="196" fontId="78" fillId="47" borderId="0" xfId="323" applyNumberFormat="1" applyFont="1" applyFill="1" applyBorder="1">
      <alignment/>
      <protection/>
    </xf>
    <xf numFmtId="187" fontId="3" fillId="48" borderId="0" xfId="307" applyNumberFormat="1" applyFont="1" applyFill="1" applyBorder="1" applyAlignment="1">
      <alignment vertical="center"/>
    </xf>
    <xf numFmtId="0" fontId="4" fillId="47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11" fillId="48" borderId="0" xfId="323" applyFont="1" applyFill="1" applyAlignment="1">
      <alignment horizontal="left" vertical="center" wrapText="1"/>
      <protection/>
    </xf>
    <xf numFmtId="0" fontId="4" fillId="48" borderId="0" xfId="323" applyFont="1" applyFill="1" applyAlignment="1">
      <alignment horizontal="center" vertical="center" wrapText="1"/>
      <protection/>
    </xf>
    <xf numFmtId="0" fontId="3" fillId="48" borderId="38" xfId="331" applyFont="1" applyFill="1" applyBorder="1" applyAlignment="1">
      <alignment horizontal="center" vertical="center"/>
      <protection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0" fillId="47" borderId="0" xfId="0" applyFont="1" applyFill="1" applyAlignment="1" quotePrefix="1">
      <alignment horizontal="left" vertical="center" wrapText="1" indent="1"/>
    </xf>
    <xf numFmtId="0" fontId="0" fillId="47" borderId="0" xfId="0" applyFont="1" applyFill="1" applyAlignment="1">
      <alignment horizontal="left" vertical="center" wrapText="1" indent="1"/>
    </xf>
    <xf numFmtId="0" fontId="0" fillId="48" borderId="0" xfId="323" applyFont="1" applyFill="1" applyBorder="1" applyAlignment="1">
      <alignment horizontal="left" vertical="center" wrapText="1"/>
      <protection/>
    </xf>
    <xf numFmtId="0" fontId="39" fillId="48" borderId="38" xfId="331" applyFont="1" applyFill="1" applyBorder="1" applyAlignment="1">
      <alignment horizontal="center" vertical="center"/>
      <protection/>
    </xf>
    <xf numFmtId="0" fontId="39" fillId="48" borderId="39" xfId="331" applyFont="1" applyFill="1" applyBorder="1" applyAlignment="1">
      <alignment horizontal="center" vertical="center"/>
      <protection/>
    </xf>
    <xf numFmtId="0" fontId="39" fillId="48" borderId="40" xfId="331" applyFont="1" applyFill="1" applyBorder="1" applyAlignment="1">
      <alignment horizontal="center" vertical="center"/>
      <protection/>
    </xf>
    <xf numFmtId="0" fontId="42" fillId="47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0" fillId="47" borderId="0" xfId="323" applyFont="1" applyFill="1" applyBorder="1" applyAlignment="1">
      <alignment horizontal="justify" vertical="top" wrapText="1"/>
      <protection/>
    </xf>
    <xf numFmtId="0" fontId="6" fillId="47" borderId="23" xfId="323" applyFont="1" applyFill="1" applyBorder="1" applyAlignment="1">
      <alignment horizontal="left" vertical="center" wrapText="1"/>
      <protection/>
    </xf>
    <xf numFmtId="0" fontId="6" fillId="47" borderId="25" xfId="323" applyFont="1" applyFill="1" applyBorder="1" applyAlignment="1">
      <alignment horizontal="left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2"/>
    </xf>
    <xf numFmtId="37" fontId="6" fillId="47" borderId="30" xfId="300" applyNumberFormat="1" applyFont="1" applyFill="1" applyBorder="1" applyAlignment="1">
      <alignment horizontal="right" vertical="center" wrapText="1" indent="2"/>
    </xf>
    <xf numFmtId="37" fontId="6" fillId="47" borderId="29" xfId="300" applyNumberFormat="1" applyFont="1" applyFill="1" applyBorder="1" applyAlignment="1">
      <alignment horizontal="right" vertical="center" wrapText="1" indent="2"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7" borderId="30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center" vertical="center"/>
      <protection/>
    </xf>
    <xf numFmtId="0" fontId="6" fillId="47" borderId="25" xfId="323" applyFont="1" applyFill="1" applyBorder="1" applyAlignment="1">
      <alignment horizontal="center" vertical="center"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 quotePrefix="1">
      <alignment horizontal="center" vertical="center" wrapText="1"/>
      <protection/>
    </xf>
    <xf numFmtId="0" fontId="6" fillId="47" borderId="25" xfId="323" applyFont="1" applyFill="1" applyBorder="1" applyAlignment="1" quotePrefix="1">
      <alignment horizontal="center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1"/>
    </xf>
    <xf numFmtId="37" fontId="6" fillId="47" borderId="25" xfId="300" applyNumberFormat="1" applyFont="1" applyFill="1" applyBorder="1" applyAlignment="1">
      <alignment horizontal="right" vertical="center" wrapText="1" indent="1"/>
    </xf>
    <xf numFmtId="0" fontId="6" fillId="47" borderId="31" xfId="323" applyFont="1" applyFill="1" applyBorder="1" applyAlignment="1">
      <alignment horizontal="center" vertical="center" wrapText="1"/>
      <protection/>
    </xf>
    <xf numFmtId="0" fontId="6" fillId="47" borderId="32" xfId="323" applyFont="1" applyFill="1" applyBorder="1" applyAlignment="1">
      <alignment horizontal="center" vertical="center" wrapText="1"/>
      <protection/>
    </xf>
    <xf numFmtId="0" fontId="6" fillId="47" borderId="41" xfId="323" applyFont="1" applyFill="1" applyBorder="1" applyAlignment="1">
      <alignment horizontal="center" vertical="center" wrapText="1"/>
      <protection/>
    </xf>
    <xf numFmtId="0" fontId="11" fillId="47" borderId="42" xfId="0" applyFont="1" applyFill="1" applyBorder="1" applyAlignment="1">
      <alignment horizontal="center" vertical="center" wrapText="1"/>
    </xf>
    <xf numFmtId="0" fontId="11" fillId="47" borderId="43" xfId="0" applyFont="1" applyFill="1" applyBorder="1" applyAlignment="1">
      <alignment horizontal="center" vertical="center" wrapText="1"/>
    </xf>
    <xf numFmtId="38" fontId="6" fillId="47" borderId="23" xfId="300" applyNumberFormat="1" applyFont="1" applyFill="1" applyBorder="1" applyAlignment="1">
      <alignment horizontal="right" vertical="center" indent="3"/>
    </xf>
    <xf numFmtId="38" fontId="6" fillId="47" borderId="25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6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left" vertical="center"/>
    </xf>
    <xf numFmtId="0" fontId="6" fillId="47" borderId="25" xfId="0" applyFont="1" applyFill="1" applyBorder="1" applyAlignment="1">
      <alignment horizontal="left" vertical="center"/>
    </xf>
    <xf numFmtId="38" fontId="6" fillId="47" borderId="23" xfId="300" applyNumberFormat="1" applyFont="1" applyFill="1" applyBorder="1" applyAlignment="1">
      <alignment horizontal="right" vertical="center" indent="4"/>
    </xf>
    <xf numFmtId="38" fontId="6" fillId="47" borderId="25" xfId="300" applyNumberFormat="1" applyFont="1" applyFill="1" applyBorder="1" applyAlignment="1">
      <alignment horizontal="right" vertical="center" indent="4"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justify" vertical="center" wrapText="1"/>
    </xf>
    <xf numFmtId="0" fontId="11" fillId="47" borderId="44" xfId="0" applyFont="1" applyFill="1" applyBorder="1" applyAlignment="1">
      <alignment horizontal="center" vertical="center" wrapText="1"/>
    </xf>
    <xf numFmtId="0" fontId="11" fillId="47" borderId="26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7" borderId="21" xfId="0" applyFont="1" applyFill="1" applyBorder="1" applyAlignment="1">
      <alignment horizontal="left" vertical="center"/>
    </xf>
    <xf numFmtId="0" fontId="6" fillId="47" borderId="26" xfId="0" applyFont="1" applyFill="1" applyBorder="1" applyAlignment="1">
      <alignment horizontal="left" vertical="center"/>
    </xf>
    <xf numFmtId="0" fontId="11" fillId="47" borderId="0" xfId="0" applyFont="1" applyFill="1" applyBorder="1" applyAlignment="1">
      <alignment horizontal="left"/>
    </xf>
    <xf numFmtId="0" fontId="6" fillId="48" borderId="23" xfId="0" applyFont="1" applyFill="1" applyBorder="1" applyAlignment="1">
      <alignment horizontal="center" vertical="center"/>
    </xf>
    <xf numFmtId="0" fontId="6" fillId="47" borderId="25" xfId="0" applyFont="1" applyFill="1" applyBorder="1" applyAlignment="1">
      <alignment horizontal="center" vertical="center"/>
    </xf>
    <xf numFmtId="0" fontId="6" fillId="48" borderId="25" xfId="0" applyFont="1" applyFill="1" applyBorder="1" applyAlignment="1">
      <alignment horizontal="center" vertical="center"/>
    </xf>
    <xf numFmtId="168" fontId="6" fillId="47" borderId="23" xfId="300" applyNumberFormat="1" applyFont="1" applyFill="1" applyBorder="1" applyAlignment="1">
      <alignment horizontal="right" vertical="center" indent="3"/>
    </xf>
    <xf numFmtId="168" fontId="6" fillId="47" borderId="25" xfId="300" applyNumberFormat="1" applyFont="1" applyFill="1" applyBorder="1" applyAlignment="1">
      <alignment horizontal="right" vertical="center" indent="3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26" xfId="0" applyFont="1" applyFill="1" applyBorder="1" applyAlignment="1">
      <alignment horizontal="center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168" fontId="6" fillId="48" borderId="23" xfId="300" applyNumberFormat="1" applyFont="1" applyFill="1" applyBorder="1" applyAlignment="1">
      <alignment horizontal="right" vertical="center" indent="4"/>
    </xf>
    <xf numFmtId="168" fontId="6" fillId="48" borderId="25" xfId="300" applyNumberFormat="1" applyFont="1" applyFill="1" applyBorder="1" applyAlignment="1">
      <alignment horizontal="right" vertical="center" indent="4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5" xfId="300" applyNumberFormat="1" applyFont="1" applyFill="1" applyBorder="1" applyAlignment="1">
      <alignment horizontal="right" vertical="center" indent="3"/>
    </xf>
    <xf numFmtId="199" fontId="6" fillId="48" borderId="23" xfId="300" applyNumberFormat="1" applyFont="1" applyFill="1" applyBorder="1" applyAlignment="1">
      <alignment horizontal="right" vertical="center" indent="3"/>
    </xf>
    <xf numFmtId="199" fontId="6" fillId="48" borderId="25" xfId="300" applyNumberFormat="1" applyFont="1" applyFill="1" applyBorder="1" applyAlignment="1">
      <alignment horizontal="right" vertical="center" indent="3"/>
    </xf>
    <xf numFmtId="0" fontId="10" fillId="47" borderId="0" xfId="0" applyFont="1" applyFill="1" applyBorder="1" applyAlignment="1">
      <alignment horizontal="left" vertical="center"/>
    </xf>
    <xf numFmtId="0" fontId="43" fillId="48" borderId="0" xfId="0" applyFont="1" applyFill="1" applyBorder="1" applyAlignment="1">
      <alignment horizontal="left" vertical="center" wrapText="1"/>
    </xf>
    <xf numFmtId="0" fontId="4" fillId="47" borderId="0" xfId="0" applyFont="1" applyFill="1" applyBorder="1" applyAlignment="1">
      <alignment horizontal="left" vertical="center" wrapText="1"/>
    </xf>
    <xf numFmtId="0" fontId="7" fillId="47" borderId="23" xfId="0" applyFont="1" applyFill="1" applyBorder="1" applyAlignment="1">
      <alignment horizontal="center" vertical="center"/>
    </xf>
    <xf numFmtId="0" fontId="7" fillId="47" borderId="25" xfId="0" applyFont="1" applyFill="1" applyBorder="1" applyAlignment="1">
      <alignment horizontal="center" vertical="center"/>
    </xf>
    <xf numFmtId="169" fontId="6" fillId="48" borderId="30" xfId="300" applyNumberFormat="1" applyFont="1" applyFill="1" applyBorder="1" applyAlignment="1">
      <alignment horizontal="right" vertical="center" indent="2"/>
    </xf>
    <xf numFmtId="169" fontId="6" fillId="48" borderId="29" xfId="300" applyNumberFormat="1" applyFont="1" applyFill="1" applyBorder="1" applyAlignment="1">
      <alignment horizontal="right" vertical="center" indent="2"/>
    </xf>
    <xf numFmtId="169" fontId="6" fillId="47" borderId="23" xfId="300" applyNumberFormat="1" applyFont="1" applyFill="1" applyBorder="1" applyAlignment="1">
      <alignment horizontal="right" vertical="center" indent="2"/>
    </xf>
    <xf numFmtId="169" fontId="6" fillId="47" borderId="25" xfId="300" applyNumberFormat="1" applyFont="1" applyFill="1" applyBorder="1" applyAlignment="1">
      <alignment horizontal="right" vertical="center" indent="2"/>
    </xf>
    <xf numFmtId="0" fontId="11" fillId="48" borderId="21" xfId="0" applyFont="1" applyFill="1" applyBorder="1" applyAlignment="1">
      <alignment horizontal="center" vertical="center" wrapText="1"/>
    </xf>
    <xf numFmtId="169" fontId="6" fillId="47" borderId="23" xfId="300" applyNumberFormat="1" applyFont="1" applyFill="1" applyBorder="1" applyAlignment="1">
      <alignment horizontal="right" vertical="center" indent="3"/>
    </xf>
    <xf numFmtId="169" fontId="6" fillId="47" borderId="25" xfId="300" applyNumberFormat="1" applyFont="1" applyFill="1" applyBorder="1" applyAlignment="1">
      <alignment horizontal="right" vertical="center" indent="3"/>
    </xf>
    <xf numFmtId="169" fontId="6" fillId="48" borderId="30" xfId="300" applyNumberFormat="1" applyFont="1" applyFill="1" applyBorder="1" applyAlignment="1">
      <alignment horizontal="right" vertical="center" indent="3"/>
    </xf>
    <xf numFmtId="169" fontId="6" fillId="48" borderId="29" xfId="300" applyNumberFormat="1" applyFont="1" applyFill="1" applyBorder="1" applyAlignment="1">
      <alignment horizontal="right" vertical="center" indent="3"/>
    </xf>
    <xf numFmtId="0" fontId="11" fillId="47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11" fillId="47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0" fontId="11" fillId="48" borderId="0" xfId="0" applyFont="1" applyFill="1" applyBorder="1" applyAlignment="1">
      <alignment horizontal="left" vertical="center"/>
    </xf>
    <xf numFmtId="0" fontId="6" fillId="47" borderId="45" xfId="0" applyFont="1" applyFill="1" applyBorder="1" applyAlignment="1">
      <alignment horizontal="center" vertical="center" wrapText="1"/>
    </xf>
    <xf numFmtId="0" fontId="6" fillId="47" borderId="46" xfId="0" applyFont="1" applyFill="1" applyBorder="1" applyAlignment="1">
      <alignment horizontal="center" vertical="center" wrapText="1"/>
    </xf>
    <xf numFmtId="0" fontId="11" fillId="48" borderId="47" xfId="0" applyFont="1" applyFill="1" applyBorder="1" applyAlignment="1">
      <alignment horizontal="center" vertical="center" wrapText="1"/>
    </xf>
    <xf numFmtId="0" fontId="11" fillId="48" borderId="48" xfId="0" applyFont="1" applyFill="1" applyBorder="1" applyAlignment="1">
      <alignment horizontal="center" vertical="center" wrapText="1"/>
    </xf>
    <xf numFmtId="0" fontId="6" fillId="47" borderId="42" xfId="0" applyFont="1" applyFill="1" applyBorder="1" applyAlignment="1">
      <alignment horizontal="center" vertical="center" wrapText="1"/>
    </xf>
    <xf numFmtId="0" fontId="6" fillId="47" borderId="43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7" borderId="20" xfId="300" applyNumberFormat="1" applyFont="1" applyFill="1" applyBorder="1" applyAlignment="1">
      <alignment horizontal="right" vertical="center" indent="3"/>
    </xf>
    <xf numFmtId="165" fontId="6" fillId="47" borderId="25" xfId="300" applyNumberFormat="1" applyFont="1" applyFill="1" applyBorder="1" applyAlignment="1">
      <alignment horizontal="right" vertical="center" indent="3"/>
    </xf>
    <xf numFmtId="165" fontId="6" fillId="47" borderId="20" xfId="300" applyNumberFormat="1" applyFont="1" applyFill="1" applyBorder="1" applyAlignment="1">
      <alignment horizontal="right" vertical="center" indent="2"/>
    </xf>
    <xf numFmtId="165" fontId="6" fillId="47" borderId="25" xfId="300" applyNumberFormat="1" applyFont="1" applyFill="1" applyBorder="1" applyAlignment="1">
      <alignment horizontal="right" vertical="center" indent="2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5" xfId="300" applyNumberFormat="1" applyFont="1" applyFill="1" applyBorder="1" applyAlignment="1">
      <alignment horizontal="right" vertical="center" indent="2"/>
    </xf>
    <xf numFmtId="165" fontId="6" fillId="47" borderId="23" xfId="300" applyNumberFormat="1" applyFont="1" applyFill="1" applyBorder="1" applyAlignment="1">
      <alignment horizontal="right" vertical="center" indent="2"/>
    </xf>
    <xf numFmtId="0" fontId="10" fillId="47" borderId="0" xfId="0" applyFont="1" applyFill="1" applyAlignment="1">
      <alignment horizontal="left" vertical="center" wrapText="1"/>
    </xf>
    <xf numFmtId="0" fontId="6" fillId="47" borderId="23" xfId="323" applyFont="1" applyFill="1" applyBorder="1" applyAlignment="1">
      <alignment horizontal="left" vertical="center" indent="1"/>
      <protection/>
    </xf>
    <xf numFmtId="0" fontId="6" fillId="47" borderId="25" xfId="323" applyFont="1" applyFill="1" applyBorder="1" applyAlignment="1">
      <alignment horizontal="left" vertical="center" indent="1"/>
      <protection/>
    </xf>
    <xf numFmtId="38" fontId="6" fillId="48" borderId="23" xfId="300" applyNumberFormat="1" applyFont="1" applyFill="1" applyBorder="1" applyAlignment="1">
      <alignment horizontal="right" vertical="center" indent="2"/>
    </xf>
    <xf numFmtId="38" fontId="6" fillId="48" borderId="25" xfId="300" applyNumberFormat="1" applyFont="1" applyFill="1" applyBorder="1" applyAlignment="1">
      <alignment horizontal="right" vertical="center" indent="2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1981.02825511</c:v>
                </c:pt>
                <c:pt idx="1">
                  <c:v>2113.1100489399996</c:v>
                </c:pt>
              </c:numCache>
            </c:numRef>
          </c:val>
        </c:ser>
        <c:firstSliceAng val="18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No Financieras</c:v>
                </c:pt>
                <c:pt idx="1">
                  <c:v>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1512.27738665</c:v>
                </c:pt>
                <c:pt idx="1">
                  <c:v>2581.8609173999994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3883.7997441400003</c:v>
                </c:pt>
                <c:pt idx="1">
                  <c:v>210.33855991000001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2567.3821573799996</c:v>
                </c:pt>
                <c:pt idx="1">
                  <c:v>1526.75614667</c:v>
                </c:pt>
              </c:numCache>
            </c:numRef>
          </c:val>
        </c:ser>
        <c:firstSliceAng val="13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Ministerio de Economía</c:v>
                </c:pt>
                <c:pt idx="1">
                  <c:v>Bonistas</c:v>
                </c:pt>
                <c:pt idx="2">
                  <c:v>Banca Comercial</c:v>
                </c:pt>
                <c:pt idx="3">
                  <c:v>FONAFE</c:v>
                </c:pt>
                <c:pt idx="4">
                  <c:v>Banco Estatal Nacional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1407.24438257</c:v>
                </c:pt>
                <c:pt idx="1">
                  <c:v>1526.75614667</c:v>
                </c:pt>
                <c:pt idx="2">
                  <c:v>941.31071769</c:v>
                </c:pt>
                <c:pt idx="3">
                  <c:v>111.73546559999998</c:v>
                </c:pt>
                <c:pt idx="4">
                  <c:v>61.22532618999998</c:v>
                </c:pt>
                <c:pt idx="5">
                  <c:v>45.866265330000004</c:v>
                </c:pt>
              </c:numCache>
            </c:numRef>
          </c:val>
        </c:ser>
        <c:firstSliceAng val="11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Cuadros'!$G$19:$G$22</c:f>
              <c:strCache>
                <c:ptCount val="4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'Resumen Cuadros'!$H$19:$H$22</c:f>
              <c:numCache>
                <c:ptCount val="4"/>
                <c:pt idx="0">
                  <c:v>2293.02198677</c:v>
                </c:pt>
                <c:pt idx="1">
                  <c:v>1027.1877993299997</c:v>
                </c:pt>
                <c:pt idx="2">
                  <c:v>696.56557613</c:v>
                </c:pt>
                <c:pt idx="3">
                  <c:v>77.36294182</c:v>
                </c:pt>
              </c:numCache>
            </c:numRef>
          </c:val>
        </c:ser>
        <c:firstSliceAng val="15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25"/>
          <c:y val="0.10825"/>
          <c:w val="0.77325"/>
          <c:h val="0.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Evolucion!$C$12:$V$13</c:f>
              <c:multiLvlStrCache/>
            </c:multiLvlStrRef>
          </c:cat>
          <c:val>
            <c:numRef>
              <c:f>Evolucion!$C$15:$V$15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Evolucion!$C$12:$V$13</c:f>
              <c:multiLvlStrCache/>
            </c:multiLvlStrRef>
          </c:cat>
          <c:val>
            <c:numRef>
              <c:f>Evolucion!$C$16:$V$16</c:f>
              <c:numCache/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49775"/>
          <c:w val="0.194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3</xdr:col>
      <xdr:colOff>5086350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647700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715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38100</xdr:rowOff>
    </xdr:from>
    <xdr:to>
      <xdr:col>3</xdr:col>
      <xdr:colOff>1143000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8100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4</xdr:col>
      <xdr:colOff>180975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461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76200</xdr:rowOff>
    </xdr:from>
    <xdr:to>
      <xdr:col>4</xdr:col>
      <xdr:colOff>790575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76200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809625</xdr:colOff>
      <xdr:row>21</xdr:row>
      <xdr:rowOff>104775</xdr:rowOff>
    </xdr:from>
    <xdr:to>
      <xdr:col>21</xdr:col>
      <xdr:colOff>76200</xdr:colOff>
      <xdr:row>45</xdr:row>
      <xdr:rowOff>152400</xdr:rowOff>
    </xdr:to>
    <xdr:graphicFrame>
      <xdr:nvGraphicFramePr>
        <xdr:cNvPr id="3" name="7 Gráfico"/>
        <xdr:cNvGraphicFramePr/>
      </xdr:nvGraphicFramePr>
      <xdr:xfrm>
        <a:off x="990600" y="4200525"/>
        <a:ext cx="90582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50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6200"/>
          <a:ext cx="419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06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2.57421875" style="7" customWidth="1"/>
    <col min="3" max="3" width="1.28515625" style="7" customWidth="1"/>
    <col min="4" max="4" width="78.57421875" style="7" customWidth="1"/>
    <col min="5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4" s="4" customFormat="1" ht="24.75" customHeight="1">
      <c r="B6" s="510" t="str">
        <f>+Portada!$B$6</f>
        <v>DEUDA DE LAS EMPRESAS PÚBLICAS</v>
      </c>
      <c r="C6" s="510"/>
      <c r="D6" s="510"/>
    </row>
    <row r="7" spans="2:4" s="4" customFormat="1" ht="24.75" customHeight="1">
      <c r="B7" s="511" t="s">
        <v>288</v>
      </c>
      <c r="C7" s="511"/>
      <c r="D7" s="511"/>
    </row>
    <row r="8" spans="2:4" s="4" customFormat="1" ht="15.75" customHeight="1">
      <c r="B8" s="6"/>
      <c r="C8" s="6"/>
      <c r="D8" s="6"/>
    </row>
    <row r="9" ht="19.5" customHeight="1">
      <c r="D9" s="8" t="s">
        <v>96</v>
      </c>
    </row>
    <row r="10" spans="2:4" s="10" customFormat="1" ht="19.5" customHeight="1">
      <c r="B10" s="9"/>
      <c r="C10" s="9"/>
      <c r="D10" s="8" t="s">
        <v>31</v>
      </c>
    </row>
    <row r="11" spans="2:4" s="10" customFormat="1" ht="19.5" customHeight="1">
      <c r="B11" s="11"/>
      <c r="C11" s="9"/>
      <c r="D11" s="8" t="s">
        <v>32</v>
      </c>
    </row>
    <row r="12" spans="2:4" s="10" customFormat="1" ht="9.75" customHeight="1">
      <c r="B12" s="11"/>
      <c r="C12" s="9"/>
      <c r="D12" s="8"/>
    </row>
    <row r="13" spans="2:4" s="10" customFormat="1" ht="19.5" customHeight="1">
      <c r="B13" s="11" t="s">
        <v>11</v>
      </c>
      <c r="C13" s="9" t="s">
        <v>8</v>
      </c>
      <c r="D13" s="12" t="s">
        <v>199</v>
      </c>
    </row>
    <row r="14" spans="2:4" s="10" customFormat="1" ht="19.5" customHeight="1">
      <c r="B14" s="11" t="s">
        <v>12</v>
      </c>
      <c r="C14" s="9" t="s">
        <v>8</v>
      </c>
      <c r="D14" s="12" t="s">
        <v>248</v>
      </c>
    </row>
    <row r="15" spans="2:4" s="10" customFormat="1" ht="19.5" customHeight="1">
      <c r="B15" s="11" t="s">
        <v>13</v>
      </c>
      <c r="C15" s="9" t="s">
        <v>8</v>
      </c>
      <c r="D15" s="8" t="s">
        <v>42</v>
      </c>
    </row>
    <row r="16" spans="2:4" s="10" customFormat="1" ht="19.5" customHeight="1">
      <c r="B16" s="11" t="s">
        <v>14</v>
      </c>
      <c r="C16" s="9" t="s">
        <v>8</v>
      </c>
      <c r="D16" s="8" t="s">
        <v>36</v>
      </c>
    </row>
    <row r="17" spans="2:4" s="10" customFormat="1" ht="19.5" customHeight="1">
      <c r="B17" s="11" t="s">
        <v>168</v>
      </c>
      <c r="C17" s="9" t="s">
        <v>8</v>
      </c>
      <c r="D17" s="8" t="s">
        <v>1</v>
      </c>
    </row>
    <row r="18" spans="2:4" s="10" customFormat="1" ht="19.5" customHeight="1">
      <c r="B18" s="11" t="s">
        <v>84</v>
      </c>
      <c r="C18" s="9" t="s">
        <v>8</v>
      </c>
      <c r="D18" s="8" t="s">
        <v>82</v>
      </c>
    </row>
    <row r="19" spans="2:4" s="10" customFormat="1" ht="19.5" customHeight="1">
      <c r="B19" s="11" t="s">
        <v>15</v>
      </c>
      <c r="C19" s="9" t="s">
        <v>8</v>
      </c>
      <c r="D19" s="8" t="s">
        <v>183</v>
      </c>
    </row>
    <row r="20" spans="2:4" s="10" customFormat="1" ht="19.5" customHeight="1">
      <c r="B20" s="11" t="s">
        <v>16</v>
      </c>
      <c r="C20" s="9" t="s">
        <v>8</v>
      </c>
      <c r="D20" s="8" t="s">
        <v>83</v>
      </c>
    </row>
    <row r="21" ht="15">
      <c r="D21" s="13"/>
    </row>
    <row r="22" ht="12.75">
      <c r="D22" s="14"/>
    </row>
    <row r="23" ht="12.75">
      <c r="D23" s="14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05"/>
  <sheetViews>
    <sheetView showGridLines="0" zoomScale="70" zoomScaleNormal="70" zoomScalePageLayoutView="0" workbookViewId="0" topLeftCell="A1">
      <selection activeCell="B5" sqref="B5:F5"/>
    </sheetView>
  </sheetViews>
  <sheetFormatPr defaultColWidth="11.421875" defaultRowHeight="12.75"/>
  <cols>
    <col min="1" max="1" width="3.8515625" style="2" customWidth="1"/>
    <col min="2" max="2" width="0.71875" style="2" customWidth="1"/>
    <col min="3" max="3" width="99.421875" style="2" customWidth="1"/>
    <col min="4" max="4" width="18.57421875" style="2" customWidth="1"/>
    <col min="5" max="5" width="20.7109375" style="264" customWidth="1"/>
    <col min="6" max="6" width="20.7109375" style="2" customWidth="1"/>
    <col min="7" max="7" width="0.5625" style="2" customWidth="1"/>
    <col min="8" max="8" width="11.421875" style="263" customWidth="1"/>
    <col min="9" max="9" width="20.7109375" style="264" customWidth="1"/>
    <col min="10" max="10" width="18.57421875" style="264" customWidth="1"/>
    <col min="11" max="11" width="14.7109375" style="264" customWidth="1"/>
    <col min="12" max="16" width="11.421875" style="264" customWidth="1"/>
    <col min="17" max="16384" width="11.421875" style="2" customWidth="1"/>
  </cols>
  <sheetData>
    <row r="1" spans="2:4" ht="12.75">
      <c r="B1" s="39"/>
      <c r="C1" s="39"/>
      <c r="D1" s="39"/>
    </row>
    <row r="2" spans="2:4" ht="12.75">
      <c r="B2" s="39"/>
      <c r="C2" s="39"/>
      <c r="D2" s="39"/>
    </row>
    <row r="3" spans="2:4" ht="12.75">
      <c r="B3" s="39"/>
      <c r="C3" s="39"/>
      <c r="D3" s="39"/>
    </row>
    <row r="4" spans="2:6" ht="19.5" customHeight="1">
      <c r="B4" s="39"/>
      <c r="C4" s="39"/>
      <c r="D4" s="39"/>
      <c r="F4" s="433">
        <v>2.809</v>
      </c>
    </row>
    <row r="5" spans="2:7" ht="18">
      <c r="B5" s="538" t="s">
        <v>84</v>
      </c>
      <c r="C5" s="538"/>
      <c r="D5" s="538"/>
      <c r="E5" s="538"/>
      <c r="F5" s="538"/>
      <c r="G5" s="52"/>
    </row>
    <row r="6" spans="2:16" s="76" customFormat="1" ht="18" customHeight="1">
      <c r="B6" s="564" t="s">
        <v>231</v>
      </c>
      <c r="C6" s="564"/>
      <c r="D6" s="564"/>
      <c r="E6" s="564"/>
      <c r="F6" s="564"/>
      <c r="G6" s="75"/>
      <c r="H6" s="265"/>
      <c r="I6" s="266"/>
      <c r="J6" s="266"/>
      <c r="K6" s="266"/>
      <c r="L6" s="266"/>
      <c r="M6" s="266"/>
      <c r="N6" s="266"/>
      <c r="O6" s="266"/>
      <c r="P6" s="266"/>
    </row>
    <row r="7" spans="2:16" s="76" customFormat="1" ht="18" customHeight="1">
      <c r="B7" s="564" t="s">
        <v>230</v>
      </c>
      <c r="C7" s="564"/>
      <c r="D7" s="564"/>
      <c r="E7" s="564"/>
      <c r="F7" s="424"/>
      <c r="G7" s="431"/>
      <c r="H7" s="265"/>
      <c r="I7" s="266"/>
      <c r="J7" s="266"/>
      <c r="K7" s="266"/>
      <c r="L7" s="266"/>
      <c r="M7" s="266"/>
      <c r="N7" s="266"/>
      <c r="O7" s="266"/>
      <c r="P7" s="266"/>
    </row>
    <row r="8" spans="2:16" s="76" customFormat="1" ht="20.25" customHeight="1">
      <c r="B8" s="605" t="s">
        <v>82</v>
      </c>
      <c r="C8" s="605"/>
      <c r="D8" s="605"/>
      <c r="E8" s="605"/>
      <c r="F8" s="605"/>
      <c r="G8" s="605"/>
      <c r="H8" s="265"/>
      <c r="I8" s="266"/>
      <c r="J8" s="266"/>
      <c r="K8" s="266"/>
      <c r="L8" s="266"/>
      <c r="M8" s="266"/>
      <c r="N8" s="266"/>
      <c r="O8" s="266"/>
      <c r="P8" s="266"/>
    </row>
    <row r="9" spans="2:16" s="76" customFormat="1" ht="18" customHeight="1">
      <c r="B9" s="432"/>
      <c r="C9" s="606" t="str">
        <f>+GrupoDeudor!C34</f>
        <v>Al 30 de abril de 2014</v>
      </c>
      <c r="D9" s="606"/>
      <c r="E9" s="432"/>
      <c r="F9" s="432"/>
      <c r="G9" s="432"/>
      <c r="H9" s="265"/>
      <c r="I9" s="266"/>
      <c r="J9" s="266"/>
      <c r="K9" s="266"/>
      <c r="L9" s="266"/>
      <c r="M9" s="266"/>
      <c r="N9" s="266"/>
      <c r="O9" s="266"/>
      <c r="P9" s="266"/>
    </row>
    <row r="10" spans="2:7" ht="9.75" customHeight="1">
      <c r="B10" s="557"/>
      <c r="C10" s="557"/>
      <c r="D10" s="557"/>
      <c r="E10" s="557"/>
      <c r="F10" s="557"/>
      <c r="G10" s="420"/>
    </row>
    <row r="11" spans="2:7" ht="18" customHeight="1">
      <c r="B11" s="264"/>
      <c r="C11" s="572" t="s">
        <v>173</v>
      </c>
      <c r="D11" s="572" t="s">
        <v>27</v>
      </c>
      <c r="E11" s="596" t="s">
        <v>129</v>
      </c>
      <c r="F11" s="602" t="s">
        <v>253</v>
      </c>
      <c r="G11" s="264"/>
    </row>
    <row r="12" spans="2:16" s="26" customFormat="1" ht="18" customHeight="1">
      <c r="B12" s="243"/>
      <c r="C12" s="574"/>
      <c r="D12" s="574"/>
      <c r="E12" s="578"/>
      <c r="F12" s="603"/>
      <c r="G12" s="243"/>
      <c r="H12" s="267"/>
      <c r="I12" s="243"/>
      <c r="J12" s="243"/>
      <c r="K12" s="243"/>
      <c r="L12" s="243"/>
      <c r="M12" s="243"/>
      <c r="N12" s="243"/>
      <c r="O12" s="243"/>
      <c r="P12" s="243"/>
    </row>
    <row r="13" spans="2:16" s="26" customFormat="1" ht="9.75" customHeight="1">
      <c r="B13" s="243"/>
      <c r="C13" s="328"/>
      <c r="D13" s="318"/>
      <c r="E13" s="277"/>
      <c r="F13" s="421"/>
      <c r="G13" s="243"/>
      <c r="H13" s="267"/>
      <c r="I13" s="243"/>
      <c r="J13" s="243"/>
      <c r="K13" s="243"/>
      <c r="L13" s="243"/>
      <c r="M13" s="243"/>
      <c r="N13" s="243"/>
      <c r="O13" s="243"/>
      <c r="P13" s="243"/>
    </row>
    <row r="14" spans="2:16" s="21" customFormat="1" ht="22.5" customHeight="1">
      <c r="B14" s="180"/>
      <c r="C14" s="319" t="s">
        <v>126</v>
      </c>
      <c r="D14" s="197"/>
      <c r="E14" s="198">
        <f>SUM(E15:E27)</f>
        <v>3609941.6250399994</v>
      </c>
      <c r="F14" s="199">
        <f>SUM(F15:F27)</f>
        <v>10140326.02473736</v>
      </c>
      <c r="G14" s="180"/>
      <c r="H14" s="204"/>
      <c r="I14" s="322"/>
      <c r="J14" s="324"/>
      <c r="K14" s="180"/>
      <c r="L14" s="180"/>
      <c r="M14" s="180"/>
      <c r="N14" s="180"/>
      <c r="O14" s="180"/>
      <c r="P14" s="180"/>
    </row>
    <row r="15" spans="2:16" s="21" customFormat="1" ht="19.5" customHeight="1">
      <c r="B15" s="180"/>
      <c r="C15" s="200" t="s">
        <v>186</v>
      </c>
      <c r="D15" s="201" t="s">
        <v>169</v>
      </c>
      <c r="E15" s="202">
        <v>1483737.98549</v>
      </c>
      <c r="F15" s="203">
        <f>+E15*$F$4</f>
        <v>4167820.0012414106</v>
      </c>
      <c r="G15" s="180"/>
      <c r="H15" s="268"/>
      <c r="I15" s="180"/>
      <c r="J15" s="325"/>
      <c r="K15" s="326"/>
      <c r="L15" s="180"/>
      <c r="M15" s="180"/>
      <c r="N15" s="180"/>
      <c r="O15" s="180"/>
      <c r="P15" s="180"/>
    </row>
    <row r="16" spans="3:11" s="180" customFormat="1" ht="19.5" customHeight="1">
      <c r="C16" s="200" t="s">
        <v>187</v>
      </c>
      <c r="D16" s="205" t="s">
        <v>170</v>
      </c>
      <c r="E16" s="202">
        <v>803237.7811799999</v>
      </c>
      <c r="F16" s="203">
        <f aca="true" t="shared" si="0" ref="F16:F27">+E16*$F$4</f>
        <v>2256294.92733462</v>
      </c>
      <c r="H16" s="204"/>
      <c r="J16" s="325"/>
      <c r="K16" s="326"/>
    </row>
    <row r="17" spans="2:16" s="21" customFormat="1" ht="19.5" customHeight="1">
      <c r="B17" s="180"/>
      <c r="C17" s="200" t="s">
        <v>188</v>
      </c>
      <c r="D17" s="201" t="s">
        <v>169</v>
      </c>
      <c r="E17" s="202">
        <v>800000</v>
      </c>
      <c r="F17" s="203">
        <f>+E17*$F$4</f>
        <v>2247200</v>
      </c>
      <c r="G17" s="180"/>
      <c r="H17" s="204"/>
      <c r="I17" s="180"/>
      <c r="J17" s="324"/>
      <c r="K17" s="326"/>
      <c r="L17" s="180"/>
      <c r="M17" s="180"/>
      <c r="N17" s="180"/>
      <c r="O17" s="180"/>
      <c r="P17" s="180"/>
    </row>
    <row r="18" spans="3:11" s="180" customFormat="1" ht="19.5" customHeight="1">
      <c r="C18" s="200" t="s">
        <v>214</v>
      </c>
      <c r="D18" s="201" t="s">
        <v>169</v>
      </c>
      <c r="E18" s="202">
        <v>298122.93191</v>
      </c>
      <c r="F18" s="203">
        <f>+E18*$F$4</f>
        <v>837427.3157351901</v>
      </c>
      <c r="H18" s="204"/>
      <c r="J18" s="323"/>
      <c r="K18" s="326"/>
    </row>
    <row r="19" spans="2:16" s="21" customFormat="1" ht="19.5" customHeight="1">
      <c r="B19" s="180"/>
      <c r="C19" s="200" t="s">
        <v>43</v>
      </c>
      <c r="D19" s="205" t="s">
        <v>170</v>
      </c>
      <c r="E19" s="202">
        <v>120443.85901999999</v>
      </c>
      <c r="F19" s="203">
        <f t="shared" si="0"/>
        <v>338326.79998718</v>
      </c>
      <c r="G19" s="180"/>
      <c r="H19" s="204"/>
      <c r="I19" s="180"/>
      <c r="J19" s="180"/>
      <c r="K19" s="326"/>
      <c r="L19" s="180"/>
      <c r="M19" s="180"/>
      <c r="N19" s="180"/>
      <c r="O19" s="180"/>
      <c r="P19" s="180"/>
    </row>
    <row r="20" spans="2:16" s="21" customFormat="1" ht="19.5" customHeight="1">
      <c r="B20" s="180"/>
      <c r="C20" s="200" t="s">
        <v>49</v>
      </c>
      <c r="D20" s="205" t="s">
        <v>170</v>
      </c>
      <c r="E20" s="202">
        <v>33272.87572</v>
      </c>
      <c r="F20" s="203">
        <f>+E20*$F$4</f>
        <v>93463.50789748</v>
      </c>
      <c r="G20" s="180"/>
      <c r="H20" s="204"/>
      <c r="I20" s="180"/>
      <c r="J20" s="180"/>
      <c r="K20" s="326"/>
      <c r="L20" s="180"/>
      <c r="M20" s="180"/>
      <c r="N20" s="180"/>
      <c r="O20" s="180"/>
      <c r="P20" s="180"/>
    </row>
    <row r="21" spans="2:16" s="21" customFormat="1" ht="19.5" customHeight="1">
      <c r="B21" s="180"/>
      <c r="C21" s="200" t="s">
        <v>44</v>
      </c>
      <c r="D21" s="205" t="s">
        <v>170</v>
      </c>
      <c r="E21" s="202">
        <v>27713.94518</v>
      </c>
      <c r="F21" s="203">
        <f t="shared" si="0"/>
        <v>77848.47201062</v>
      </c>
      <c r="G21" s="180"/>
      <c r="H21" s="204"/>
      <c r="I21" s="180"/>
      <c r="J21" s="180"/>
      <c r="K21" s="326"/>
      <c r="L21" s="180"/>
      <c r="M21" s="180"/>
      <c r="N21" s="180"/>
      <c r="O21" s="180"/>
      <c r="P21" s="180"/>
    </row>
    <row r="22" spans="2:16" s="21" customFormat="1" ht="19.5" customHeight="1">
      <c r="B22" s="180"/>
      <c r="C22" s="200" t="s">
        <v>98</v>
      </c>
      <c r="D22" s="205" t="s">
        <v>170</v>
      </c>
      <c r="E22" s="202">
        <v>24780.42942</v>
      </c>
      <c r="F22" s="203">
        <f t="shared" si="0"/>
        <v>69608.22624078</v>
      </c>
      <c r="G22" s="180"/>
      <c r="H22" s="204"/>
      <c r="I22" s="180"/>
      <c r="J22" s="180"/>
      <c r="K22" s="326"/>
      <c r="L22" s="180"/>
      <c r="M22" s="180"/>
      <c r="N22" s="180"/>
      <c r="O22" s="180"/>
      <c r="P22" s="180"/>
    </row>
    <row r="23" spans="2:16" s="21" customFormat="1" ht="19.5" customHeight="1">
      <c r="B23" s="180"/>
      <c r="C23" s="200" t="s">
        <v>48</v>
      </c>
      <c r="D23" s="205" t="s">
        <v>170</v>
      </c>
      <c r="E23" s="202">
        <v>9601.42958</v>
      </c>
      <c r="F23" s="203">
        <f t="shared" si="0"/>
        <v>26970.41569022</v>
      </c>
      <c r="G23" s="180"/>
      <c r="H23" s="204"/>
      <c r="I23" s="180"/>
      <c r="J23" s="180"/>
      <c r="K23" s="326"/>
      <c r="L23" s="180"/>
      <c r="M23" s="180"/>
      <c r="N23" s="180"/>
      <c r="O23" s="180"/>
      <c r="P23" s="180"/>
    </row>
    <row r="24" spans="2:16" s="21" customFormat="1" ht="19.5" customHeight="1">
      <c r="B24" s="180"/>
      <c r="C24" s="200" t="s">
        <v>284</v>
      </c>
      <c r="D24" s="205" t="s">
        <v>170</v>
      </c>
      <c r="E24" s="202">
        <v>4594.809969999999</v>
      </c>
      <c r="F24" s="203">
        <f t="shared" si="0"/>
        <v>12906.821205729999</v>
      </c>
      <c r="G24" s="180"/>
      <c r="H24" s="204"/>
      <c r="I24" s="180"/>
      <c r="J24" s="180"/>
      <c r="K24" s="326"/>
      <c r="L24" s="180"/>
      <c r="M24" s="180"/>
      <c r="N24" s="180"/>
      <c r="O24" s="180"/>
      <c r="P24" s="180"/>
    </row>
    <row r="25" spans="2:16" s="21" customFormat="1" ht="19.5" customHeight="1">
      <c r="B25" s="180"/>
      <c r="C25" s="200" t="s">
        <v>46</v>
      </c>
      <c r="D25" s="205" t="s">
        <v>170</v>
      </c>
      <c r="E25" s="202">
        <v>3525.68468</v>
      </c>
      <c r="F25" s="203">
        <f>+E25*$F$4</f>
        <v>9903.64826612</v>
      </c>
      <c r="G25" s="180"/>
      <c r="H25" s="204"/>
      <c r="I25" s="180"/>
      <c r="J25" s="180"/>
      <c r="K25" s="326"/>
      <c r="L25" s="180"/>
      <c r="M25" s="180"/>
      <c r="N25" s="180"/>
      <c r="O25" s="180"/>
      <c r="P25" s="180"/>
    </row>
    <row r="26" spans="2:16" s="21" customFormat="1" ht="19.5" customHeight="1">
      <c r="B26" s="180"/>
      <c r="C26" s="200" t="s">
        <v>258</v>
      </c>
      <c r="D26" s="205" t="s">
        <v>170</v>
      </c>
      <c r="E26" s="202">
        <v>484.01764000000003</v>
      </c>
      <c r="F26" s="203">
        <f>+E26*$F$4</f>
        <v>1359.6055507600001</v>
      </c>
      <c r="G26" s="180"/>
      <c r="H26" s="204"/>
      <c r="I26" s="180"/>
      <c r="J26" s="180"/>
      <c r="K26" s="326"/>
      <c r="L26" s="180"/>
      <c r="M26" s="180"/>
      <c r="N26" s="180"/>
      <c r="O26" s="180"/>
      <c r="P26" s="180"/>
    </row>
    <row r="27" spans="2:16" s="21" customFormat="1" ht="19.5" customHeight="1">
      <c r="B27" s="180"/>
      <c r="C27" s="200" t="s">
        <v>50</v>
      </c>
      <c r="D27" s="205" t="s">
        <v>170</v>
      </c>
      <c r="E27" s="202">
        <v>425.87525</v>
      </c>
      <c r="F27" s="203">
        <f t="shared" si="0"/>
        <v>1196.28357725</v>
      </c>
      <c r="G27" s="180"/>
      <c r="H27" s="204"/>
      <c r="I27" s="180"/>
      <c r="J27" s="180"/>
      <c r="K27" s="326"/>
      <c r="L27" s="180"/>
      <c r="M27" s="180"/>
      <c r="N27" s="180"/>
      <c r="O27" s="180"/>
      <c r="P27" s="180"/>
    </row>
    <row r="28" spans="2:16" s="21" customFormat="1" ht="9" customHeight="1">
      <c r="B28" s="180"/>
      <c r="C28" s="254"/>
      <c r="D28" s="329"/>
      <c r="E28" s="278"/>
      <c r="F28" s="330"/>
      <c r="G28" s="180"/>
      <c r="H28" s="204"/>
      <c r="I28" s="180"/>
      <c r="J28" s="180"/>
      <c r="K28" s="180"/>
      <c r="L28" s="180"/>
      <c r="M28" s="180"/>
      <c r="N28" s="180"/>
      <c r="O28" s="180"/>
      <c r="P28" s="180"/>
    </row>
    <row r="29" spans="2:16" s="21" customFormat="1" ht="9" customHeight="1">
      <c r="B29" s="180"/>
      <c r="C29" s="331"/>
      <c r="D29" s="332"/>
      <c r="E29" s="279"/>
      <c r="F29" s="333"/>
      <c r="G29" s="180"/>
      <c r="H29" s="204"/>
      <c r="I29" s="180"/>
      <c r="J29" s="180"/>
      <c r="K29" s="180"/>
      <c r="L29" s="180"/>
      <c r="M29" s="180"/>
      <c r="N29" s="180"/>
      <c r="O29" s="180"/>
      <c r="P29" s="180"/>
    </row>
    <row r="30" spans="2:16" s="21" customFormat="1" ht="22.5" customHeight="1">
      <c r="B30" s="180"/>
      <c r="C30" s="319" t="s">
        <v>200</v>
      </c>
      <c r="D30" s="197"/>
      <c r="E30" s="198">
        <f>SUM(E31:E65)</f>
        <v>273858.11909999984</v>
      </c>
      <c r="F30" s="199">
        <f>SUM(F31:F65)</f>
        <v>769267.4565518998</v>
      </c>
      <c r="G30" s="180"/>
      <c r="H30" s="204"/>
      <c r="I30" s="202"/>
      <c r="J30" s="180"/>
      <c r="K30" s="180"/>
      <c r="L30" s="180"/>
      <c r="M30" s="180"/>
      <c r="N30" s="180"/>
      <c r="O30" s="180"/>
      <c r="P30" s="180"/>
    </row>
    <row r="31" spans="2:16" s="73" customFormat="1" ht="19.5" customHeight="1">
      <c r="B31" s="270"/>
      <c r="C31" s="200" t="s">
        <v>286</v>
      </c>
      <c r="D31" s="205" t="s">
        <v>170</v>
      </c>
      <c r="E31" s="202">
        <v>59771.04966</v>
      </c>
      <c r="F31" s="203">
        <f>+E31*$F$4</f>
        <v>167896.87849494</v>
      </c>
      <c r="G31" s="270"/>
      <c r="H31" s="269"/>
      <c r="I31" s="270"/>
      <c r="J31" s="270"/>
      <c r="K31" s="270"/>
      <c r="L31" s="270"/>
      <c r="M31" s="270"/>
      <c r="N31" s="270"/>
      <c r="O31" s="270"/>
      <c r="P31" s="270"/>
    </row>
    <row r="32" spans="2:16" s="73" customFormat="1" ht="19.5" customHeight="1">
      <c r="B32" s="270"/>
      <c r="C32" s="200" t="s">
        <v>51</v>
      </c>
      <c r="D32" s="205" t="s">
        <v>170</v>
      </c>
      <c r="E32" s="202">
        <v>34580.37154</v>
      </c>
      <c r="F32" s="203">
        <f aca="true" t="shared" si="1" ref="F32:F65">+E32*$F$4</f>
        <v>97136.26365586</v>
      </c>
      <c r="G32" s="270"/>
      <c r="H32" s="269"/>
      <c r="I32" s="270"/>
      <c r="J32" s="270"/>
      <c r="K32" s="270"/>
      <c r="L32" s="270"/>
      <c r="M32" s="270"/>
      <c r="N32" s="270"/>
      <c r="O32" s="270"/>
      <c r="P32" s="270"/>
    </row>
    <row r="33" spans="2:16" s="73" customFormat="1" ht="19.5" customHeight="1">
      <c r="B33" s="270"/>
      <c r="C33" s="200" t="s">
        <v>52</v>
      </c>
      <c r="D33" s="205" t="s">
        <v>170</v>
      </c>
      <c r="E33" s="202">
        <v>25734.81956</v>
      </c>
      <c r="F33" s="203">
        <f t="shared" si="1"/>
        <v>72289.10814404</v>
      </c>
      <c r="G33" s="270"/>
      <c r="H33" s="269"/>
      <c r="I33" s="270"/>
      <c r="J33" s="270"/>
      <c r="K33" s="270"/>
      <c r="L33" s="270"/>
      <c r="M33" s="270"/>
      <c r="N33" s="270"/>
      <c r="O33" s="270"/>
      <c r="P33" s="270"/>
    </row>
    <row r="34" spans="2:16" s="73" customFormat="1" ht="19.5" customHeight="1">
      <c r="B34" s="270"/>
      <c r="C34" s="200" t="s">
        <v>287</v>
      </c>
      <c r="D34" s="205" t="s">
        <v>170</v>
      </c>
      <c r="E34" s="202">
        <v>21369.39778</v>
      </c>
      <c r="F34" s="203">
        <f>+E34*$F$4</f>
        <v>60026.63836402</v>
      </c>
      <c r="G34" s="270"/>
      <c r="H34" s="269"/>
      <c r="I34" s="270"/>
      <c r="J34" s="270"/>
      <c r="K34" s="270"/>
      <c r="L34" s="270"/>
      <c r="M34" s="270"/>
      <c r="N34" s="270"/>
      <c r="O34" s="270"/>
      <c r="P34" s="270"/>
    </row>
    <row r="35" spans="2:16" s="73" customFormat="1" ht="19.5" customHeight="1">
      <c r="B35" s="270"/>
      <c r="C35" s="200" t="s">
        <v>54</v>
      </c>
      <c r="D35" s="205" t="s">
        <v>170</v>
      </c>
      <c r="E35" s="202">
        <v>17219.8828</v>
      </c>
      <c r="F35" s="203">
        <f>+E35*$F$4</f>
        <v>48370.6507852</v>
      </c>
      <c r="G35" s="270"/>
      <c r="H35" s="269"/>
      <c r="I35" s="270"/>
      <c r="J35" s="270"/>
      <c r="K35" s="270"/>
      <c r="L35" s="270"/>
      <c r="M35" s="270"/>
      <c r="N35" s="270"/>
      <c r="O35" s="270"/>
      <c r="P35" s="270"/>
    </row>
    <row r="36" spans="2:16" s="73" customFormat="1" ht="19.5" customHeight="1">
      <c r="B36" s="270"/>
      <c r="C36" s="200" t="s">
        <v>53</v>
      </c>
      <c r="D36" s="205" t="s">
        <v>170</v>
      </c>
      <c r="E36" s="202">
        <v>16664.9023</v>
      </c>
      <c r="F36" s="203">
        <f>+E36*$F$4</f>
        <v>46811.710560700005</v>
      </c>
      <c r="G36" s="270"/>
      <c r="H36" s="269"/>
      <c r="I36" s="270"/>
      <c r="J36" s="270"/>
      <c r="K36" s="270"/>
      <c r="L36" s="270"/>
      <c r="M36" s="270"/>
      <c r="N36" s="270"/>
      <c r="O36" s="270"/>
      <c r="P36" s="270"/>
    </row>
    <row r="37" spans="3:16" s="73" customFormat="1" ht="19.5" customHeight="1">
      <c r="C37" s="200" t="s">
        <v>55</v>
      </c>
      <c r="D37" s="205" t="s">
        <v>170</v>
      </c>
      <c r="E37" s="202">
        <v>16433.96832</v>
      </c>
      <c r="F37" s="203">
        <f t="shared" si="1"/>
        <v>46163.01701088</v>
      </c>
      <c r="H37" s="269"/>
      <c r="I37" s="270"/>
      <c r="J37" s="270"/>
      <c r="K37" s="270"/>
      <c r="L37" s="270"/>
      <c r="M37" s="270"/>
      <c r="N37" s="270"/>
      <c r="O37" s="270"/>
      <c r="P37" s="270"/>
    </row>
    <row r="38" spans="3:16" s="73" customFormat="1" ht="19.5" customHeight="1">
      <c r="C38" s="200" t="s">
        <v>56</v>
      </c>
      <c r="D38" s="205" t="s">
        <v>170</v>
      </c>
      <c r="E38" s="202">
        <v>9658.87319</v>
      </c>
      <c r="F38" s="203">
        <f t="shared" si="1"/>
        <v>27131.774790710002</v>
      </c>
      <c r="H38" s="269"/>
      <c r="I38" s="270"/>
      <c r="J38" s="270"/>
      <c r="K38" s="270"/>
      <c r="L38" s="270"/>
      <c r="M38" s="270"/>
      <c r="N38" s="270"/>
      <c r="O38" s="270"/>
      <c r="P38" s="270"/>
    </row>
    <row r="39" spans="3:16" s="73" customFormat="1" ht="19.5" customHeight="1">
      <c r="C39" s="200" t="s">
        <v>57</v>
      </c>
      <c r="D39" s="205" t="s">
        <v>170</v>
      </c>
      <c r="E39" s="202">
        <v>9029.962599999999</v>
      </c>
      <c r="F39" s="203">
        <f t="shared" si="1"/>
        <v>25365.1649434</v>
      </c>
      <c r="H39" s="269"/>
      <c r="I39" s="270"/>
      <c r="J39" s="270"/>
      <c r="K39" s="270"/>
      <c r="L39" s="270"/>
      <c r="M39" s="270"/>
      <c r="N39" s="270"/>
      <c r="O39" s="270"/>
      <c r="P39" s="270"/>
    </row>
    <row r="40" spans="3:16" s="73" customFormat="1" ht="19.5" customHeight="1">
      <c r="C40" s="200" t="s">
        <v>58</v>
      </c>
      <c r="D40" s="205" t="s">
        <v>170</v>
      </c>
      <c r="E40" s="202">
        <v>8460.13767</v>
      </c>
      <c r="F40" s="203">
        <f t="shared" si="1"/>
        <v>23764.526715030002</v>
      </c>
      <c r="H40" s="269"/>
      <c r="I40" s="270"/>
      <c r="J40" s="270"/>
      <c r="K40" s="270"/>
      <c r="L40" s="270"/>
      <c r="M40" s="270"/>
      <c r="N40" s="270"/>
      <c r="O40" s="270"/>
      <c r="P40" s="270"/>
    </row>
    <row r="41" spans="3:16" s="73" customFormat="1" ht="19.5" customHeight="1">
      <c r="C41" s="200" t="s">
        <v>59</v>
      </c>
      <c r="D41" s="205" t="s">
        <v>170</v>
      </c>
      <c r="E41" s="202">
        <v>7559.90131</v>
      </c>
      <c r="F41" s="203">
        <f t="shared" si="1"/>
        <v>21235.762779790002</v>
      </c>
      <c r="H41" s="269"/>
      <c r="I41" s="270"/>
      <c r="J41" s="270"/>
      <c r="K41" s="270"/>
      <c r="L41" s="270"/>
      <c r="M41" s="270"/>
      <c r="N41" s="270"/>
      <c r="O41" s="270"/>
      <c r="P41" s="270"/>
    </row>
    <row r="42" spans="3:16" s="73" customFormat="1" ht="19.5" customHeight="1">
      <c r="C42" s="200" t="s">
        <v>60</v>
      </c>
      <c r="D42" s="205" t="s">
        <v>170</v>
      </c>
      <c r="E42" s="202">
        <v>5934.098730000001</v>
      </c>
      <c r="F42" s="203">
        <f t="shared" si="1"/>
        <v>16668.883332570003</v>
      </c>
      <c r="H42" s="269"/>
      <c r="I42" s="270"/>
      <c r="J42" s="270"/>
      <c r="K42" s="270"/>
      <c r="L42" s="270"/>
      <c r="M42" s="270"/>
      <c r="N42" s="270"/>
      <c r="O42" s="270"/>
      <c r="P42" s="270"/>
    </row>
    <row r="43" spans="3:16" s="73" customFormat="1" ht="19.5" customHeight="1">
      <c r="C43" s="200" t="s">
        <v>101</v>
      </c>
      <c r="D43" s="205" t="s">
        <v>170</v>
      </c>
      <c r="E43" s="202">
        <v>5889.35134</v>
      </c>
      <c r="F43" s="203">
        <f>+E43*$F$4</f>
        <v>16543.187914060003</v>
      </c>
      <c r="H43" s="269"/>
      <c r="I43" s="270"/>
      <c r="J43" s="270"/>
      <c r="K43" s="270"/>
      <c r="L43" s="270"/>
      <c r="M43" s="270"/>
      <c r="N43" s="270"/>
      <c r="O43" s="270"/>
      <c r="P43" s="270"/>
    </row>
    <row r="44" spans="3:16" s="73" customFormat="1" ht="19.5" customHeight="1">
      <c r="C44" s="200" t="s">
        <v>61</v>
      </c>
      <c r="D44" s="205" t="s">
        <v>170</v>
      </c>
      <c r="E44" s="202">
        <v>5107.76529</v>
      </c>
      <c r="F44" s="203">
        <f t="shared" si="1"/>
        <v>14347.712699610001</v>
      </c>
      <c r="H44" s="269"/>
      <c r="I44" s="270"/>
      <c r="J44" s="270"/>
      <c r="K44" s="270"/>
      <c r="L44" s="270"/>
      <c r="M44" s="270"/>
      <c r="N44" s="270"/>
      <c r="O44" s="270"/>
      <c r="P44" s="270"/>
    </row>
    <row r="45" spans="3:16" s="73" customFormat="1" ht="19.5" customHeight="1">
      <c r="C45" s="200" t="s">
        <v>66</v>
      </c>
      <c r="D45" s="205" t="s">
        <v>170</v>
      </c>
      <c r="E45" s="202">
        <v>4509.12629</v>
      </c>
      <c r="F45" s="203">
        <f>+E45*$F$4</f>
        <v>12666.13574861</v>
      </c>
      <c r="H45" s="269"/>
      <c r="I45" s="270"/>
      <c r="J45" s="270"/>
      <c r="K45" s="270"/>
      <c r="L45" s="270"/>
      <c r="M45" s="270"/>
      <c r="N45" s="270"/>
      <c r="O45" s="270"/>
      <c r="P45" s="270"/>
    </row>
    <row r="46" spans="3:16" s="73" customFormat="1" ht="19.5" customHeight="1">
      <c r="C46" s="200" t="s">
        <v>62</v>
      </c>
      <c r="D46" s="205" t="s">
        <v>170</v>
      </c>
      <c r="E46" s="202">
        <v>4095.8482999999997</v>
      </c>
      <c r="F46" s="203">
        <f t="shared" si="1"/>
        <v>11505.2378747</v>
      </c>
      <c r="H46" s="269"/>
      <c r="I46" s="270"/>
      <c r="J46" s="270"/>
      <c r="K46" s="270"/>
      <c r="L46" s="270"/>
      <c r="M46" s="270"/>
      <c r="N46" s="270"/>
      <c r="O46" s="270"/>
      <c r="P46" s="270"/>
    </row>
    <row r="47" spans="3:16" s="73" customFormat="1" ht="19.5" customHeight="1">
      <c r="C47" s="200" t="s">
        <v>63</v>
      </c>
      <c r="D47" s="205" t="s">
        <v>170</v>
      </c>
      <c r="E47" s="202">
        <v>2776.86159</v>
      </c>
      <c r="F47" s="203">
        <f t="shared" si="1"/>
        <v>7800.204206310001</v>
      </c>
      <c r="H47" s="269"/>
      <c r="I47" s="270"/>
      <c r="J47" s="270"/>
      <c r="K47" s="270"/>
      <c r="L47" s="270"/>
      <c r="M47" s="270"/>
      <c r="N47" s="270"/>
      <c r="O47" s="270"/>
      <c r="P47" s="270"/>
    </row>
    <row r="48" spans="3:16" s="73" customFormat="1" ht="19.5" customHeight="1">
      <c r="C48" s="200" t="s">
        <v>64</v>
      </c>
      <c r="D48" s="205" t="s">
        <v>170</v>
      </c>
      <c r="E48" s="202">
        <v>2713.4440500000005</v>
      </c>
      <c r="F48" s="203">
        <f t="shared" si="1"/>
        <v>7622.064336450002</v>
      </c>
      <c r="H48" s="269"/>
      <c r="I48" s="270"/>
      <c r="J48" s="270"/>
      <c r="K48" s="270"/>
      <c r="L48" s="270"/>
      <c r="M48" s="270"/>
      <c r="N48" s="270"/>
      <c r="O48" s="270"/>
      <c r="P48" s="270"/>
    </row>
    <row r="49" spans="3:16" s="73" customFormat="1" ht="19.5" customHeight="1">
      <c r="C49" s="200" t="s">
        <v>65</v>
      </c>
      <c r="D49" s="205" t="s">
        <v>170</v>
      </c>
      <c r="E49" s="202">
        <v>2608.5371099999998</v>
      </c>
      <c r="F49" s="203">
        <f t="shared" si="1"/>
        <v>7327.3807419899995</v>
      </c>
      <c r="H49" s="269"/>
      <c r="I49" s="270"/>
      <c r="J49" s="270"/>
      <c r="K49" s="270"/>
      <c r="L49" s="270"/>
      <c r="M49" s="270"/>
      <c r="N49" s="270"/>
      <c r="O49" s="270"/>
      <c r="P49" s="270"/>
    </row>
    <row r="50" spans="3:16" s="73" customFormat="1" ht="19.5" customHeight="1">
      <c r="C50" s="200" t="s">
        <v>67</v>
      </c>
      <c r="D50" s="205" t="s">
        <v>170</v>
      </c>
      <c r="E50" s="202">
        <v>2183.2997600000003</v>
      </c>
      <c r="F50" s="203">
        <f t="shared" si="1"/>
        <v>6132.8890258400015</v>
      </c>
      <c r="H50" s="269"/>
      <c r="I50" s="270"/>
      <c r="J50" s="270"/>
      <c r="K50" s="270"/>
      <c r="L50" s="270"/>
      <c r="M50" s="270"/>
      <c r="N50" s="270"/>
      <c r="O50" s="270"/>
      <c r="P50" s="270"/>
    </row>
    <row r="51" spans="3:16" s="73" customFormat="1" ht="19.5" customHeight="1">
      <c r="C51" s="200" t="s">
        <v>68</v>
      </c>
      <c r="D51" s="205" t="s">
        <v>170</v>
      </c>
      <c r="E51" s="202">
        <v>2097.80486</v>
      </c>
      <c r="F51" s="203">
        <f t="shared" si="1"/>
        <v>5892.733851740001</v>
      </c>
      <c r="H51" s="269"/>
      <c r="I51" s="270"/>
      <c r="J51" s="270"/>
      <c r="K51" s="270"/>
      <c r="L51" s="270"/>
      <c r="M51" s="270"/>
      <c r="N51" s="270"/>
      <c r="O51" s="270"/>
      <c r="P51" s="270"/>
    </row>
    <row r="52" spans="3:16" s="73" customFormat="1" ht="19.5" customHeight="1">
      <c r="C52" s="200" t="s">
        <v>69</v>
      </c>
      <c r="D52" s="205" t="s">
        <v>170</v>
      </c>
      <c r="E52" s="202">
        <v>1923.8843</v>
      </c>
      <c r="F52" s="203">
        <f t="shared" si="1"/>
        <v>5404.1909987</v>
      </c>
      <c r="H52" s="269"/>
      <c r="I52" s="270"/>
      <c r="J52" s="270"/>
      <c r="K52" s="270"/>
      <c r="L52" s="270"/>
      <c r="M52" s="270"/>
      <c r="N52" s="270"/>
      <c r="O52" s="270"/>
      <c r="P52" s="270"/>
    </row>
    <row r="53" spans="3:16" s="73" customFormat="1" ht="19.5" customHeight="1">
      <c r="C53" s="200" t="s">
        <v>70</v>
      </c>
      <c r="D53" s="205" t="s">
        <v>170</v>
      </c>
      <c r="E53" s="202">
        <v>1219.28245</v>
      </c>
      <c r="F53" s="203">
        <f t="shared" si="1"/>
        <v>3424.96440205</v>
      </c>
      <c r="H53" s="269"/>
      <c r="I53" s="270"/>
      <c r="J53" s="270"/>
      <c r="K53" s="270"/>
      <c r="L53" s="270"/>
      <c r="M53" s="270"/>
      <c r="N53" s="270"/>
      <c r="O53" s="270"/>
      <c r="P53" s="270"/>
    </row>
    <row r="54" spans="3:16" s="73" customFormat="1" ht="19.5" customHeight="1">
      <c r="C54" s="200" t="s">
        <v>71</v>
      </c>
      <c r="D54" s="205" t="s">
        <v>170</v>
      </c>
      <c r="E54" s="202">
        <v>1164.4206599999998</v>
      </c>
      <c r="F54" s="203">
        <f>+E54*$F$4</f>
        <v>3270.8576339399997</v>
      </c>
      <c r="H54" s="269"/>
      <c r="I54" s="270"/>
      <c r="J54" s="270"/>
      <c r="K54" s="270"/>
      <c r="L54" s="270"/>
      <c r="M54" s="270"/>
      <c r="N54" s="270"/>
      <c r="O54" s="270"/>
      <c r="P54" s="270"/>
    </row>
    <row r="55" spans="3:16" s="73" customFormat="1" ht="19.5" customHeight="1">
      <c r="C55" s="200" t="s">
        <v>72</v>
      </c>
      <c r="D55" s="205" t="s">
        <v>170</v>
      </c>
      <c r="E55" s="202">
        <v>979.68103</v>
      </c>
      <c r="F55" s="203">
        <f>+E55*$F$4</f>
        <v>2751.92401327</v>
      </c>
      <c r="H55" s="269"/>
      <c r="I55" s="270"/>
      <c r="J55" s="270"/>
      <c r="K55" s="270"/>
      <c r="L55" s="270"/>
      <c r="M55" s="270"/>
      <c r="N55" s="270"/>
      <c r="O55" s="270"/>
      <c r="P55" s="270"/>
    </row>
    <row r="56" spans="3:16" s="73" customFormat="1" ht="19.5" customHeight="1">
      <c r="C56" s="200" t="s">
        <v>76</v>
      </c>
      <c r="D56" s="205" t="s">
        <v>170</v>
      </c>
      <c r="E56" s="202">
        <v>824.5536500000001</v>
      </c>
      <c r="F56" s="203">
        <f t="shared" si="1"/>
        <v>2316.17120285</v>
      </c>
      <c r="H56" s="269"/>
      <c r="I56" s="270"/>
      <c r="J56" s="270"/>
      <c r="K56" s="270"/>
      <c r="L56" s="270"/>
      <c r="M56" s="270"/>
      <c r="N56" s="270"/>
      <c r="O56" s="270"/>
      <c r="P56" s="270"/>
    </row>
    <row r="57" spans="3:16" s="73" customFormat="1" ht="19.5" customHeight="1">
      <c r="C57" s="200" t="s">
        <v>100</v>
      </c>
      <c r="D57" s="205" t="s">
        <v>170</v>
      </c>
      <c r="E57" s="202">
        <v>787.0780299999999</v>
      </c>
      <c r="F57" s="203">
        <f>+E57*$F$4</f>
        <v>2210.9021862699997</v>
      </c>
      <c r="H57" s="269"/>
      <c r="I57" s="270"/>
      <c r="J57" s="270"/>
      <c r="K57" s="270"/>
      <c r="L57" s="270"/>
      <c r="M57" s="270"/>
      <c r="N57" s="270"/>
      <c r="O57" s="270"/>
      <c r="P57" s="270"/>
    </row>
    <row r="58" spans="3:16" s="73" customFormat="1" ht="19.5" customHeight="1">
      <c r="C58" s="200" t="s">
        <v>73</v>
      </c>
      <c r="D58" s="205" t="s">
        <v>170</v>
      </c>
      <c r="E58" s="202">
        <v>608.2667299999999</v>
      </c>
      <c r="F58" s="203">
        <f t="shared" si="1"/>
        <v>1708.6212445699998</v>
      </c>
      <c r="H58" s="269"/>
      <c r="I58" s="270"/>
      <c r="J58" s="270"/>
      <c r="K58" s="270"/>
      <c r="L58" s="270"/>
      <c r="M58" s="270"/>
      <c r="N58" s="270"/>
      <c r="O58" s="270"/>
      <c r="P58" s="270"/>
    </row>
    <row r="59" spans="3:16" s="73" customFormat="1" ht="19.5" customHeight="1">
      <c r="C59" s="200" t="s">
        <v>74</v>
      </c>
      <c r="D59" s="205" t="s">
        <v>170</v>
      </c>
      <c r="E59" s="202">
        <v>545.88359</v>
      </c>
      <c r="F59" s="203">
        <f t="shared" si="1"/>
        <v>1533.38700431</v>
      </c>
      <c r="H59" s="269"/>
      <c r="I59" s="270"/>
      <c r="J59" s="270"/>
      <c r="K59" s="270"/>
      <c r="L59" s="270"/>
      <c r="M59" s="270"/>
      <c r="N59" s="270"/>
      <c r="O59" s="270"/>
      <c r="P59" s="270"/>
    </row>
    <row r="60" spans="3:16" s="73" customFormat="1" ht="19.5" customHeight="1">
      <c r="C60" s="200" t="s">
        <v>75</v>
      </c>
      <c r="D60" s="205" t="s">
        <v>170</v>
      </c>
      <c r="E60" s="202">
        <v>428.57359</v>
      </c>
      <c r="F60" s="203">
        <f t="shared" si="1"/>
        <v>1203.86321431</v>
      </c>
      <c r="H60" s="269"/>
      <c r="I60" s="270"/>
      <c r="J60" s="270"/>
      <c r="K60" s="270"/>
      <c r="L60" s="270"/>
      <c r="M60" s="270"/>
      <c r="N60" s="270"/>
      <c r="O60" s="270"/>
      <c r="P60" s="270"/>
    </row>
    <row r="61" spans="3:16" s="73" customFormat="1" ht="19.5" customHeight="1">
      <c r="C61" s="200" t="s">
        <v>81</v>
      </c>
      <c r="D61" s="205" t="s">
        <v>170</v>
      </c>
      <c r="E61" s="202">
        <v>249.74881</v>
      </c>
      <c r="F61" s="203">
        <f>+E61*$F$4</f>
        <v>701.54440729</v>
      </c>
      <c r="H61" s="269"/>
      <c r="I61" s="270"/>
      <c r="J61" s="270"/>
      <c r="K61" s="270"/>
      <c r="L61" s="270"/>
      <c r="M61" s="270"/>
      <c r="N61" s="270"/>
      <c r="O61" s="270"/>
      <c r="P61" s="270"/>
    </row>
    <row r="62" spans="3:16" s="73" customFormat="1" ht="19.5" customHeight="1">
      <c r="C62" s="200" t="s">
        <v>78</v>
      </c>
      <c r="D62" s="205" t="s">
        <v>170</v>
      </c>
      <c r="E62" s="202">
        <v>243.74029000000002</v>
      </c>
      <c r="F62" s="203">
        <f t="shared" si="1"/>
        <v>684.6664746100001</v>
      </c>
      <c r="H62" s="269"/>
      <c r="I62" s="270"/>
      <c r="J62" s="270"/>
      <c r="K62" s="270"/>
      <c r="L62" s="270"/>
      <c r="M62" s="270"/>
      <c r="N62" s="270"/>
      <c r="O62" s="270"/>
      <c r="P62" s="270"/>
    </row>
    <row r="63" spans="3:16" s="73" customFormat="1" ht="19.5" customHeight="1">
      <c r="C63" s="200" t="s">
        <v>77</v>
      </c>
      <c r="D63" s="205" t="s">
        <v>170</v>
      </c>
      <c r="E63" s="202">
        <v>239.32684</v>
      </c>
      <c r="F63" s="203">
        <f>+E63*$F$4</f>
        <v>672.2690935600001</v>
      </c>
      <c r="H63" s="269"/>
      <c r="I63" s="270"/>
      <c r="J63" s="270"/>
      <c r="K63" s="270"/>
      <c r="L63" s="270"/>
      <c r="M63" s="270"/>
      <c r="N63" s="270"/>
      <c r="O63" s="270"/>
      <c r="P63" s="270"/>
    </row>
    <row r="64" spans="3:16" s="73" customFormat="1" ht="19.5" customHeight="1">
      <c r="C64" s="200" t="s">
        <v>79</v>
      </c>
      <c r="D64" s="205" t="s">
        <v>170</v>
      </c>
      <c r="E64" s="202">
        <v>154.43111</v>
      </c>
      <c r="F64" s="203">
        <f t="shared" si="1"/>
        <v>433.79698799</v>
      </c>
      <c r="H64" s="269"/>
      <c r="I64" s="270"/>
      <c r="J64" s="270"/>
      <c r="K64" s="270"/>
      <c r="L64" s="270"/>
      <c r="M64" s="270"/>
      <c r="N64" s="270"/>
      <c r="O64" s="270"/>
      <c r="P64" s="270"/>
    </row>
    <row r="65" spans="3:16" s="73" customFormat="1" ht="19.5" customHeight="1">
      <c r="C65" s="200" t="s">
        <v>80</v>
      </c>
      <c r="D65" s="205" t="s">
        <v>170</v>
      </c>
      <c r="E65" s="202">
        <v>89.84397</v>
      </c>
      <c r="F65" s="203">
        <f t="shared" si="1"/>
        <v>252.37171173000002</v>
      </c>
      <c r="H65" s="269"/>
      <c r="I65" s="270"/>
      <c r="J65" s="270"/>
      <c r="K65" s="270"/>
      <c r="L65" s="270"/>
      <c r="M65" s="270"/>
      <c r="N65" s="270"/>
      <c r="O65" s="270"/>
      <c r="P65" s="270"/>
    </row>
    <row r="66" spans="3:16" s="21" customFormat="1" ht="9.75" customHeight="1">
      <c r="C66" s="69"/>
      <c r="D66" s="74"/>
      <c r="E66" s="278"/>
      <c r="F66" s="70"/>
      <c r="H66" s="204"/>
      <c r="I66" s="180"/>
      <c r="J66" s="180"/>
      <c r="K66" s="180"/>
      <c r="L66" s="180"/>
      <c r="M66" s="180"/>
      <c r="N66" s="180"/>
      <c r="O66" s="180"/>
      <c r="P66" s="180"/>
    </row>
    <row r="67" spans="3:16" s="26" customFormat="1" ht="15" customHeight="1">
      <c r="C67" s="569" t="s">
        <v>85</v>
      </c>
      <c r="D67" s="590"/>
      <c r="E67" s="592">
        <f>+E30+E14</f>
        <v>3883799.744139999</v>
      </c>
      <c r="F67" s="594">
        <f>+F30+F14</f>
        <v>10909593.48128926</v>
      </c>
      <c r="H67" s="267"/>
      <c r="I67" s="243"/>
      <c r="J67" s="243"/>
      <c r="K67" s="243"/>
      <c r="L67" s="243"/>
      <c r="M67" s="243"/>
      <c r="N67" s="243"/>
      <c r="O67" s="243"/>
      <c r="P67" s="243"/>
    </row>
    <row r="68" spans="3:16" s="26" customFormat="1" ht="15" customHeight="1">
      <c r="C68" s="570"/>
      <c r="D68" s="591"/>
      <c r="E68" s="593"/>
      <c r="F68" s="595"/>
      <c r="H68" s="267"/>
      <c r="I68" s="243"/>
      <c r="J68" s="243"/>
      <c r="K68" s="243"/>
      <c r="L68" s="243"/>
      <c r="M68" s="243"/>
      <c r="N68" s="243"/>
      <c r="O68" s="243"/>
      <c r="P68" s="243"/>
    </row>
    <row r="71" ht="12.75">
      <c r="E71" s="389"/>
    </row>
    <row r="73" spans="5:6" ht="12.75">
      <c r="E73" s="280"/>
      <c r="F73" s="168"/>
    </row>
    <row r="74" spans="2:7" ht="18">
      <c r="B74" s="587" t="s">
        <v>208</v>
      </c>
      <c r="C74" s="587"/>
      <c r="D74" s="587"/>
      <c r="E74" s="587"/>
      <c r="F74" s="587"/>
      <c r="G74" s="227"/>
    </row>
    <row r="75" spans="2:16" s="76" customFormat="1" ht="18" customHeight="1">
      <c r="B75" s="589" t="s">
        <v>231</v>
      </c>
      <c r="C75" s="589"/>
      <c r="D75" s="589"/>
      <c r="E75" s="589"/>
      <c r="F75" s="589"/>
      <c r="G75" s="229"/>
      <c r="H75" s="265"/>
      <c r="I75" s="266"/>
      <c r="J75" s="266"/>
      <c r="K75" s="266"/>
      <c r="L75" s="266"/>
      <c r="M75" s="266"/>
      <c r="N75" s="266"/>
      <c r="O75" s="266"/>
      <c r="P75" s="266"/>
    </row>
    <row r="76" spans="2:16" s="76" customFormat="1" ht="18" customHeight="1">
      <c r="B76" s="589" t="s">
        <v>232</v>
      </c>
      <c r="C76" s="589"/>
      <c r="D76" s="589"/>
      <c r="E76" s="589"/>
      <c r="F76" s="228"/>
      <c r="G76" s="229"/>
      <c r="H76" s="265"/>
      <c r="I76" s="266"/>
      <c r="J76" s="266"/>
      <c r="K76" s="266"/>
      <c r="L76" s="266"/>
      <c r="M76" s="266"/>
      <c r="N76" s="266"/>
      <c r="O76" s="266"/>
      <c r="P76" s="266"/>
    </row>
    <row r="77" spans="2:16" s="76" customFormat="1" ht="21.75" customHeight="1">
      <c r="B77" s="588" t="s">
        <v>82</v>
      </c>
      <c r="C77" s="588"/>
      <c r="D77" s="588"/>
      <c r="E77" s="588"/>
      <c r="F77" s="588"/>
      <c r="G77" s="588"/>
      <c r="H77" s="265"/>
      <c r="I77" s="266"/>
      <c r="J77" s="266"/>
      <c r="K77" s="266"/>
      <c r="L77" s="266"/>
      <c r="M77" s="266"/>
      <c r="N77" s="266"/>
      <c r="O77" s="266"/>
      <c r="P77" s="266"/>
    </row>
    <row r="78" spans="2:16" s="76" customFormat="1" ht="18" customHeight="1">
      <c r="B78" s="230"/>
      <c r="C78" s="604" t="str">
        <f>+C9</f>
        <v>Al 30 de abril de 2014</v>
      </c>
      <c r="D78" s="604"/>
      <c r="E78" s="382"/>
      <c r="F78" s="230"/>
      <c r="G78" s="230"/>
      <c r="H78" s="265"/>
      <c r="I78" s="266"/>
      <c r="J78" s="266"/>
      <c r="K78" s="266"/>
      <c r="L78" s="266"/>
      <c r="M78" s="266"/>
      <c r="N78" s="266"/>
      <c r="O78" s="266"/>
      <c r="P78" s="266"/>
    </row>
    <row r="79" spans="2:7" ht="6" customHeight="1">
      <c r="B79" s="601"/>
      <c r="C79" s="601"/>
      <c r="D79" s="601"/>
      <c r="E79" s="601"/>
      <c r="F79" s="601"/>
      <c r="G79" s="231"/>
    </row>
    <row r="80" spans="2:7" ht="18" customHeight="1">
      <c r="B80" s="3"/>
      <c r="C80" s="572" t="s">
        <v>173</v>
      </c>
      <c r="D80" s="572" t="s">
        <v>27</v>
      </c>
      <c r="E80" s="596" t="s">
        <v>129</v>
      </c>
      <c r="F80" s="602" t="s">
        <v>253</v>
      </c>
      <c r="G80" s="3"/>
    </row>
    <row r="81" spans="2:16" s="26" customFormat="1" ht="18" customHeight="1">
      <c r="B81" s="232"/>
      <c r="C81" s="573"/>
      <c r="D81" s="573"/>
      <c r="E81" s="578"/>
      <c r="F81" s="603"/>
      <c r="G81" s="232"/>
      <c r="H81" s="267"/>
      <c r="I81" s="243"/>
      <c r="J81" s="243"/>
      <c r="K81" s="243"/>
      <c r="L81" s="243"/>
      <c r="M81" s="243"/>
      <c r="N81" s="243"/>
      <c r="O81" s="243"/>
      <c r="P81" s="243"/>
    </row>
    <row r="82" spans="2:16" s="26" customFormat="1" ht="9.75" customHeight="1">
      <c r="B82" s="232"/>
      <c r="C82" s="71"/>
      <c r="D82" s="58"/>
      <c r="E82" s="277"/>
      <c r="F82" s="36"/>
      <c r="G82" s="232"/>
      <c r="H82" s="267"/>
      <c r="I82" s="243"/>
      <c r="J82" s="243"/>
      <c r="K82" s="243"/>
      <c r="L82" s="243"/>
      <c r="M82" s="243"/>
      <c r="N82" s="243"/>
      <c r="O82" s="243"/>
      <c r="P82" s="243"/>
    </row>
    <row r="83" spans="2:16" s="21" customFormat="1" ht="19.5" customHeight="1">
      <c r="B83" s="234"/>
      <c r="C83" s="262" t="s">
        <v>126</v>
      </c>
      <c r="D83" s="197"/>
      <c r="E83" s="272">
        <f>SUM(E84:E90)</f>
        <v>89446.26075</v>
      </c>
      <c r="F83" s="273">
        <f>SUM(F84:F90)</f>
        <v>251254.54644675</v>
      </c>
      <c r="G83" s="234"/>
      <c r="H83" s="204"/>
      <c r="I83" s="327"/>
      <c r="J83" s="180"/>
      <c r="K83" s="180"/>
      <c r="L83" s="180"/>
      <c r="M83" s="180"/>
      <c r="N83" s="180"/>
      <c r="O83" s="180"/>
      <c r="P83" s="180"/>
    </row>
    <row r="84" spans="2:16" s="21" customFormat="1" ht="19.5" customHeight="1">
      <c r="B84" s="234"/>
      <c r="C84" s="200" t="s">
        <v>285</v>
      </c>
      <c r="D84" s="205" t="s">
        <v>170</v>
      </c>
      <c r="E84" s="206">
        <v>29546.244329999994</v>
      </c>
      <c r="F84" s="207">
        <f>+E84*$F$4</f>
        <v>82995.40032296999</v>
      </c>
      <c r="G84" s="234"/>
      <c r="H84" s="204"/>
      <c r="I84" s="180"/>
      <c r="J84" s="180"/>
      <c r="K84" s="180"/>
      <c r="L84" s="180"/>
      <c r="M84" s="180"/>
      <c r="N84" s="180"/>
      <c r="O84" s="180"/>
      <c r="P84" s="180"/>
    </row>
    <row r="85" spans="2:16" s="21" customFormat="1" ht="19.5" customHeight="1">
      <c r="B85" s="234"/>
      <c r="C85" s="200" t="s">
        <v>46</v>
      </c>
      <c r="D85" s="205" t="s">
        <v>170</v>
      </c>
      <c r="E85" s="206">
        <v>27126.043729999998</v>
      </c>
      <c r="F85" s="207">
        <f aca="true" t="shared" si="2" ref="F85:F90">+E85*$F$4</f>
        <v>76197.05683757</v>
      </c>
      <c r="G85" s="234"/>
      <c r="H85" s="204"/>
      <c r="I85" s="180"/>
      <c r="J85" s="180"/>
      <c r="K85" s="180"/>
      <c r="L85" s="180"/>
      <c r="M85" s="180"/>
      <c r="N85" s="180"/>
      <c r="O85" s="180"/>
      <c r="P85" s="180"/>
    </row>
    <row r="86" spans="2:16" s="21" customFormat="1" ht="19.5" customHeight="1">
      <c r="B86" s="234"/>
      <c r="C86" s="200" t="s">
        <v>45</v>
      </c>
      <c r="D86" s="205" t="s">
        <v>170</v>
      </c>
      <c r="E86" s="206">
        <v>13824.042000000001</v>
      </c>
      <c r="F86" s="207">
        <f t="shared" si="2"/>
        <v>38831.733978000004</v>
      </c>
      <c r="G86" s="234"/>
      <c r="H86" s="204"/>
      <c r="I86" s="180"/>
      <c r="J86" s="180"/>
      <c r="K86" s="180"/>
      <c r="L86" s="180"/>
      <c r="M86" s="180"/>
      <c r="N86" s="180"/>
      <c r="O86" s="180"/>
      <c r="P86" s="180"/>
    </row>
    <row r="87" spans="2:8" s="180" customFormat="1" ht="19.5" customHeight="1">
      <c r="B87" s="234"/>
      <c r="C87" s="200" t="s">
        <v>49</v>
      </c>
      <c r="D87" s="205" t="s">
        <v>170</v>
      </c>
      <c r="E87" s="206">
        <v>10264.39741</v>
      </c>
      <c r="F87" s="207">
        <f>+E87*$F$4</f>
        <v>28832.69232469</v>
      </c>
      <c r="G87" s="234"/>
      <c r="H87" s="204"/>
    </row>
    <row r="88" spans="2:16" s="21" customFormat="1" ht="19.5" customHeight="1">
      <c r="B88" s="234"/>
      <c r="C88" s="200" t="s">
        <v>47</v>
      </c>
      <c r="D88" s="205" t="s">
        <v>170</v>
      </c>
      <c r="E88" s="206">
        <v>8685.53328</v>
      </c>
      <c r="F88" s="207">
        <f t="shared" si="2"/>
        <v>24397.66298352</v>
      </c>
      <c r="G88" s="234"/>
      <c r="H88" s="204"/>
      <c r="I88" s="180"/>
      <c r="J88" s="180"/>
      <c r="K88" s="180"/>
      <c r="L88" s="180"/>
      <c r="M88" s="180"/>
      <c r="N88" s="180"/>
      <c r="O88" s="180"/>
      <c r="P88" s="180"/>
    </row>
    <row r="89" spans="2:16" s="21" customFormat="1" ht="19.5" customHeight="1" hidden="1">
      <c r="B89" s="234"/>
      <c r="C89" s="200" t="s">
        <v>98</v>
      </c>
      <c r="D89" s="205" t="s">
        <v>170</v>
      </c>
      <c r="E89" s="206"/>
      <c r="F89" s="207">
        <f t="shared" si="2"/>
        <v>0</v>
      </c>
      <c r="G89" s="234"/>
      <c r="H89" s="204"/>
      <c r="I89" s="180"/>
      <c r="J89" s="180"/>
      <c r="K89" s="180"/>
      <c r="L89" s="180"/>
      <c r="M89" s="180"/>
      <c r="N89" s="180"/>
      <c r="O89" s="180"/>
      <c r="P89" s="180"/>
    </row>
    <row r="90" spans="2:16" s="21" customFormat="1" ht="19.5" customHeight="1" hidden="1">
      <c r="B90" s="234"/>
      <c r="C90" s="200" t="s">
        <v>272</v>
      </c>
      <c r="D90" s="205" t="s">
        <v>170</v>
      </c>
      <c r="E90" s="206">
        <v>0</v>
      </c>
      <c r="F90" s="207">
        <f t="shared" si="2"/>
        <v>0</v>
      </c>
      <c r="G90" s="234"/>
      <c r="H90" s="204"/>
      <c r="I90" s="180"/>
      <c r="J90" s="180"/>
      <c r="K90" s="180"/>
      <c r="L90" s="180"/>
      <c r="M90" s="180"/>
      <c r="N90" s="180"/>
      <c r="O90" s="180"/>
      <c r="P90" s="180"/>
    </row>
    <row r="91" spans="2:16" s="21" customFormat="1" ht="16.5" customHeight="1">
      <c r="B91" s="234"/>
      <c r="C91" s="274"/>
      <c r="D91" s="182"/>
      <c r="E91" s="252"/>
      <c r="F91" s="253"/>
      <c r="G91" s="234"/>
      <c r="H91" s="204"/>
      <c r="I91" s="180"/>
      <c r="J91" s="180"/>
      <c r="K91" s="180"/>
      <c r="L91" s="180"/>
      <c r="M91" s="180"/>
      <c r="N91" s="180"/>
      <c r="O91" s="180"/>
      <c r="P91" s="180"/>
    </row>
    <row r="92" spans="2:16" s="21" customFormat="1" ht="19.5" customHeight="1">
      <c r="B92" s="234"/>
      <c r="C92" s="262" t="s">
        <v>200</v>
      </c>
      <c r="D92" s="197"/>
      <c r="E92" s="272">
        <f>SUM(E93:E94)</f>
        <v>178.16370999999998</v>
      </c>
      <c r="F92" s="273">
        <f>SUM(F93:F94)</f>
        <v>500.46186138999997</v>
      </c>
      <c r="G92" s="234"/>
      <c r="H92" s="204"/>
      <c r="I92" s="180"/>
      <c r="J92" s="180"/>
      <c r="K92" s="180"/>
      <c r="L92" s="180"/>
      <c r="M92" s="180"/>
      <c r="N92" s="180"/>
      <c r="O92" s="180"/>
      <c r="P92" s="180"/>
    </row>
    <row r="93" spans="2:16" s="73" customFormat="1" ht="19.5" customHeight="1">
      <c r="B93" s="235"/>
      <c r="C93" s="200" t="s">
        <v>54</v>
      </c>
      <c r="D93" s="205" t="s">
        <v>170</v>
      </c>
      <c r="E93" s="206">
        <v>178.16370999999998</v>
      </c>
      <c r="F93" s="207">
        <f>+E93*$F$4</f>
        <v>500.46186138999997</v>
      </c>
      <c r="G93" s="235"/>
      <c r="H93" s="269"/>
      <c r="I93" s="270"/>
      <c r="J93" s="270"/>
      <c r="K93" s="270"/>
      <c r="L93" s="270"/>
      <c r="M93" s="270"/>
      <c r="N93" s="270"/>
      <c r="O93" s="270"/>
      <c r="P93" s="270"/>
    </row>
    <row r="94" spans="2:16" s="73" customFormat="1" ht="19.5" customHeight="1" hidden="1">
      <c r="B94" s="235"/>
      <c r="C94" s="200" t="s">
        <v>185</v>
      </c>
      <c r="D94" s="205" t="s">
        <v>170</v>
      </c>
      <c r="E94" s="206">
        <v>0</v>
      </c>
      <c r="F94" s="207">
        <f>+E94*$F$4</f>
        <v>0</v>
      </c>
      <c r="G94" s="235"/>
      <c r="H94" s="269"/>
      <c r="I94" s="270"/>
      <c r="J94" s="270"/>
      <c r="K94" s="270"/>
      <c r="L94" s="270"/>
      <c r="M94" s="270"/>
      <c r="N94" s="270"/>
      <c r="O94" s="270"/>
      <c r="P94" s="270"/>
    </row>
    <row r="95" spans="2:16" s="21" customFormat="1" ht="17.25" customHeight="1">
      <c r="B95" s="234"/>
      <c r="C95" s="250"/>
      <c r="D95" s="251"/>
      <c r="E95" s="252"/>
      <c r="F95" s="253">
        <f>+E95/$F$4</f>
        <v>0</v>
      </c>
      <c r="G95" s="234"/>
      <c r="H95" s="204"/>
      <c r="I95" s="180"/>
      <c r="J95" s="180"/>
      <c r="K95" s="180"/>
      <c r="L95" s="180"/>
      <c r="M95" s="180"/>
      <c r="N95" s="180"/>
      <c r="O95" s="180"/>
      <c r="P95" s="180"/>
    </row>
    <row r="96" spans="2:16" s="21" customFormat="1" ht="19.5" customHeight="1">
      <c r="B96" s="234"/>
      <c r="C96" s="262" t="s">
        <v>127</v>
      </c>
      <c r="D96" s="197"/>
      <c r="E96" s="272">
        <f>+E97</f>
        <v>120714.13544999999</v>
      </c>
      <c r="F96" s="273">
        <f>+F97</f>
        <v>339086.00647905</v>
      </c>
      <c r="G96" s="234"/>
      <c r="H96" s="204"/>
      <c r="I96" s="180"/>
      <c r="J96" s="180"/>
      <c r="K96" s="180"/>
      <c r="L96" s="180"/>
      <c r="M96" s="180"/>
      <c r="N96" s="180"/>
      <c r="O96" s="180"/>
      <c r="P96" s="180"/>
    </row>
    <row r="97" spans="2:16" s="73" customFormat="1" ht="19.5" customHeight="1">
      <c r="B97" s="235"/>
      <c r="C97" s="200" t="s">
        <v>125</v>
      </c>
      <c r="D97" s="205" t="s">
        <v>170</v>
      </c>
      <c r="E97" s="206">
        <v>120714.13544999999</v>
      </c>
      <c r="F97" s="207">
        <f>+E97*$F$4</f>
        <v>339086.00647905</v>
      </c>
      <c r="G97" s="235"/>
      <c r="H97" s="269"/>
      <c r="I97" s="270"/>
      <c r="J97" s="270"/>
      <c r="K97" s="270"/>
      <c r="L97" s="270"/>
      <c r="M97" s="270"/>
      <c r="N97" s="270"/>
      <c r="O97" s="270"/>
      <c r="P97" s="270"/>
    </row>
    <row r="98" spans="2:16" s="21" customFormat="1" ht="9.75" customHeight="1">
      <c r="B98" s="233"/>
      <c r="C98" s="254"/>
      <c r="D98" s="255"/>
      <c r="E98" s="256"/>
      <c r="F98" s="257"/>
      <c r="G98" s="233"/>
      <c r="H98" s="204"/>
      <c r="I98" s="180"/>
      <c r="J98" s="180"/>
      <c r="K98" s="180"/>
      <c r="L98" s="180"/>
      <c r="M98" s="180"/>
      <c r="N98" s="180"/>
      <c r="O98" s="180"/>
      <c r="P98" s="180"/>
    </row>
    <row r="99" spans="2:16" s="26" customFormat="1" ht="15" customHeight="1">
      <c r="B99" s="232"/>
      <c r="C99" s="569" t="s">
        <v>85</v>
      </c>
      <c r="D99" s="590"/>
      <c r="E99" s="599">
        <f>+E96+E92+E83</f>
        <v>210338.55990999998</v>
      </c>
      <c r="F99" s="597">
        <f>+F96+F92+F83</f>
        <v>590841.0147871899</v>
      </c>
      <c r="G99" s="232"/>
      <c r="H99" s="267"/>
      <c r="I99" s="243"/>
      <c r="J99" s="243"/>
      <c r="K99" s="243"/>
      <c r="L99" s="243"/>
      <c r="M99" s="243"/>
      <c r="N99" s="243"/>
      <c r="O99" s="243"/>
      <c r="P99" s="243"/>
    </row>
    <row r="100" spans="2:16" s="26" customFormat="1" ht="15" customHeight="1">
      <c r="B100" s="232"/>
      <c r="C100" s="570"/>
      <c r="D100" s="591"/>
      <c r="E100" s="600"/>
      <c r="F100" s="598"/>
      <c r="G100" s="232"/>
      <c r="H100" s="267"/>
      <c r="I100" s="243"/>
      <c r="J100" s="243"/>
      <c r="K100" s="243"/>
      <c r="L100" s="243"/>
      <c r="M100" s="243"/>
      <c r="N100" s="243"/>
      <c r="O100" s="243"/>
      <c r="P100" s="243"/>
    </row>
    <row r="102" ht="15">
      <c r="C102" s="430"/>
    </row>
    <row r="104" ht="12.75">
      <c r="E104" s="281"/>
    </row>
    <row r="105" spans="5:7" ht="12.75">
      <c r="E105" s="282"/>
      <c r="F105" s="167"/>
      <c r="G105" s="167"/>
    </row>
  </sheetData>
  <sheetProtection/>
  <mergeCells count="28">
    <mergeCell ref="B7:E7"/>
    <mergeCell ref="C78:D78"/>
    <mergeCell ref="B5:F5"/>
    <mergeCell ref="B8:G8"/>
    <mergeCell ref="B10:F10"/>
    <mergeCell ref="C11:C12"/>
    <mergeCell ref="D11:D12"/>
    <mergeCell ref="F11:F12"/>
    <mergeCell ref="B6:F6"/>
    <mergeCell ref="C9:D9"/>
    <mergeCell ref="E11:E12"/>
    <mergeCell ref="F99:F100"/>
    <mergeCell ref="C99:C100"/>
    <mergeCell ref="D99:D100"/>
    <mergeCell ref="E99:E100"/>
    <mergeCell ref="B79:F79"/>
    <mergeCell ref="C80:C81"/>
    <mergeCell ref="D80:D81"/>
    <mergeCell ref="E80:E81"/>
    <mergeCell ref="F80:F81"/>
    <mergeCell ref="B74:F74"/>
    <mergeCell ref="B77:G77"/>
    <mergeCell ref="B75:F75"/>
    <mergeCell ref="B76:E76"/>
    <mergeCell ref="C67:C68"/>
    <mergeCell ref="D67:D68"/>
    <mergeCell ref="E67:E68"/>
    <mergeCell ref="F67:F68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ignoredErrors>
    <ignoredError sqref="F9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93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2.8515625" style="2" customWidth="1"/>
    <col min="2" max="2" width="54.421875" style="2" customWidth="1"/>
    <col min="3" max="3" width="11.7109375" style="2" customWidth="1"/>
    <col min="4" max="4" width="19.7109375" style="264" customWidth="1"/>
    <col min="5" max="5" width="19.7109375" style="2" customWidth="1"/>
    <col min="6" max="6" width="3.57421875" style="2" customWidth="1"/>
    <col min="7" max="7" width="11.421875" style="401" customWidth="1"/>
    <col min="8" max="8" width="20.140625" style="401" customWidth="1"/>
    <col min="9" max="9" width="16.28125" style="401" customWidth="1"/>
    <col min="10" max="10" width="15.00390625" style="401" customWidth="1"/>
    <col min="11" max="12" width="11.421875" style="401" customWidth="1"/>
    <col min="13" max="16384" width="11.421875" style="2" customWidth="1"/>
  </cols>
  <sheetData>
    <row r="1" spans="2:12" s="1" customFormat="1" ht="18.75" customHeight="1">
      <c r="B1" s="621"/>
      <c r="C1" s="621"/>
      <c r="D1" s="621"/>
      <c r="E1" s="621"/>
      <c r="F1" s="621"/>
      <c r="G1" s="402"/>
      <c r="H1" s="402"/>
      <c r="I1" s="402"/>
      <c r="J1" s="402"/>
      <c r="K1" s="402"/>
      <c r="L1" s="402"/>
    </row>
    <row r="2" spans="2:12" s="1" customFormat="1" ht="18.75" customHeight="1">
      <c r="B2" s="621"/>
      <c r="C2" s="621"/>
      <c r="D2" s="621"/>
      <c r="E2" s="621"/>
      <c r="F2" s="621"/>
      <c r="G2" s="402"/>
      <c r="H2" s="402"/>
      <c r="I2" s="402"/>
      <c r="J2" s="402"/>
      <c r="K2" s="402"/>
      <c r="L2" s="402"/>
    </row>
    <row r="3" spans="2:12" s="1" customFormat="1" ht="11.25" customHeight="1">
      <c r="B3" s="621"/>
      <c r="C3" s="621"/>
      <c r="D3" s="621"/>
      <c r="E3" s="621"/>
      <c r="F3" s="621"/>
      <c r="G3" s="402"/>
      <c r="H3" s="402"/>
      <c r="I3" s="402"/>
      <c r="J3" s="402"/>
      <c r="K3" s="402"/>
      <c r="L3" s="402"/>
    </row>
    <row r="4" spans="2:12" s="1" customFormat="1" ht="15" customHeight="1">
      <c r="B4" s="621"/>
      <c r="C4" s="621"/>
      <c r="D4" s="621"/>
      <c r="E4" s="621"/>
      <c r="F4" s="621"/>
      <c r="G4" s="402"/>
      <c r="H4" s="402"/>
      <c r="I4" s="402"/>
      <c r="J4" s="402"/>
      <c r="K4" s="402"/>
      <c r="L4" s="402"/>
    </row>
    <row r="5" spans="2:6" ht="18">
      <c r="B5" s="283" t="s">
        <v>15</v>
      </c>
      <c r="C5" s="283"/>
      <c r="D5" s="283"/>
      <c r="E5" s="283"/>
      <c r="F5" s="283"/>
    </row>
    <row r="6" spans="2:7" ht="18" customHeight="1">
      <c r="B6" s="564" t="s">
        <v>231</v>
      </c>
      <c r="C6" s="564"/>
      <c r="D6" s="564"/>
      <c r="E6" s="564"/>
      <c r="F6" s="564"/>
      <c r="G6" s="463"/>
    </row>
    <row r="7" spans="2:7" ht="18" customHeight="1">
      <c r="B7" s="564" t="s">
        <v>230</v>
      </c>
      <c r="C7" s="564"/>
      <c r="D7" s="564"/>
      <c r="E7" s="564"/>
      <c r="F7" s="170"/>
      <c r="G7" s="463"/>
    </row>
    <row r="8" spans="2:12" s="264" customFormat="1" ht="15.75">
      <c r="B8" s="557" t="s">
        <v>183</v>
      </c>
      <c r="C8" s="557"/>
      <c r="D8" s="557"/>
      <c r="E8" s="557"/>
      <c r="F8" s="315"/>
      <c r="G8" s="406"/>
      <c r="H8" s="406"/>
      <c r="I8" s="433">
        <v>2.809</v>
      </c>
      <c r="J8" s="406"/>
      <c r="K8" s="406"/>
      <c r="L8" s="464"/>
    </row>
    <row r="9" spans="2:6" ht="15.75">
      <c r="B9" s="568" t="str">
        <f>+Deudor!C78</f>
        <v>Al 30 de abril de 2014</v>
      </c>
      <c r="C9" s="568"/>
      <c r="D9" s="568"/>
      <c r="E9" s="425"/>
      <c r="F9" s="66"/>
    </row>
    <row r="10" spans="2:6" ht="9" customHeight="1">
      <c r="B10" s="557"/>
      <c r="C10" s="557"/>
      <c r="D10" s="557"/>
      <c r="E10" s="557"/>
      <c r="F10" s="557"/>
    </row>
    <row r="11" spans="2:10" ht="18.75" customHeight="1">
      <c r="B11" s="607" t="s">
        <v>221</v>
      </c>
      <c r="C11" s="611" t="s">
        <v>179</v>
      </c>
      <c r="D11" s="609" t="s">
        <v>129</v>
      </c>
      <c r="E11" s="553" t="s">
        <v>253</v>
      </c>
      <c r="I11" s="465">
        <f>+D14+D71</f>
        <v>1512277.3866499998</v>
      </c>
      <c r="J11" s="465">
        <f>+E14+E71</f>
        <v>4247987.179099849</v>
      </c>
    </row>
    <row r="12" spans="2:12" s="26" customFormat="1" ht="18.75" customHeight="1">
      <c r="B12" s="608"/>
      <c r="C12" s="612"/>
      <c r="D12" s="610"/>
      <c r="E12" s="554"/>
      <c r="G12" s="404"/>
      <c r="H12" s="404"/>
      <c r="I12" s="404"/>
      <c r="J12" s="404"/>
      <c r="K12" s="404"/>
      <c r="L12" s="404"/>
    </row>
    <row r="13" spans="2:12" s="26" customFormat="1" ht="6" customHeight="1">
      <c r="B13" s="27"/>
      <c r="C13" s="79"/>
      <c r="D13" s="284"/>
      <c r="E13" s="80"/>
      <c r="G13" s="404"/>
      <c r="H13" s="404"/>
      <c r="I13" s="404"/>
      <c r="J13" s="404"/>
      <c r="K13" s="404"/>
      <c r="L13" s="404"/>
    </row>
    <row r="14" spans="2:12" s="21" customFormat="1" ht="21.75" customHeight="1">
      <c r="B14" s="213" t="s">
        <v>154</v>
      </c>
      <c r="C14" s="213"/>
      <c r="D14" s="210">
        <f>+D15+D18+D19+D21+D23</f>
        <v>1301938.8267399997</v>
      </c>
      <c r="E14" s="210">
        <f>+E15+E18+E19+E21+E23</f>
        <v>3657146.1643126598</v>
      </c>
      <c r="G14" s="403"/>
      <c r="H14" s="403"/>
      <c r="I14" s="466"/>
      <c r="J14" s="403"/>
      <c r="K14" s="403"/>
      <c r="L14" s="403"/>
    </row>
    <row r="15" spans="2:12" s="21" customFormat="1" ht="21.75" customHeight="1">
      <c r="B15" s="208" t="s">
        <v>153</v>
      </c>
      <c r="C15" s="208"/>
      <c r="D15" s="210">
        <f>+D16+D17</f>
        <v>1193620.75886</v>
      </c>
      <c r="E15" s="210">
        <f>+E16+E17</f>
        <v>3352880.71163774</v>
      </c>
      <c r="G15" s="403"/>
      <c r="H15" s="403" t="s">
        <v>191</v>
      </c>
      <c r="I15" s="467">
        <f>+D15+D41</f>
        <v>1407244.38257</v>
      </c>
      <c r="J15" s="467">
        <f>+E15+E41</f>
        <v>3952949.47063913</v>
      </c>
      <c r="K15" s="403"/>
      <c r="L15" s="403">
        <v>826</v>
      </c>
    </row>
    <row r="16" spans="2:12" s="21" customFormat="1" ht="21.75" customHeight="1">
      <c r="B16" s="209" t="s">
        <v>238</v>
      </c>
      <c r="C16" s="209" t="s">
        <v>180</v>
      </c>
      <c r="D16" s="211">
        <v>795233.92591</v>
      </c>
      <c r="E16" s="211">
        <f>+D16*$I$8</f>
        <v>2233812.09788119</v>
      </c>
      <c r="G16" s="403"/>
      <c r="H16" s="467" t="s">
        <v>41</v>
      </c>
      <c r="I16" s="467">
        <f>+D29</f>
        <v>1526756.14667</v>
      </c>
      <c r="J16" s="467">
        <f>+E29</f>
        <v>4288658.01599603</v>
      </c>
      <c r="K16" s="403"/>
      <c r="L16" s="403">
        <v>17</v>
      </c>
    </row>
    <row r="17" spans="2:12" s="21" customFormat="1" ht="21.75" customHeight="1">
      <c r="B17" s="209" t="s">
        <v>156</v>
      </c>
      <c r="C17" s="209" t="s">
        <v>180</v>
      </c>
      <c r="D17" s="211">
        <v>398386.83294999995</v>
      </c>
      <c r="E17" s="211">
        <f>+D17*$I$8</f>
        <v>1119068.61375655</v>
      </c>
      <c r="G17" s="403"/>
      <c r="H17" s="403" t="s">
        <v>192</v>
      </c>
      <c r="I17" s="467">
        <f>+D32+D72+D21</f>
        <v>941310.7176900001</v>
      </c>
      <c r="J17" s="467">
        <f>+E32+E72+E21</f>
        <v>2644141.80599121</v>
      </c>
      <c r="K17" s="403"/>
      <c r="L17" s="403"/>
    </row>
    <row r="18" spans="2:12" s="21" customFormat="1" ht="21.75" customHeight="1">
      <c r="B18" s="208" t="s">
        <v>0</v>
      </c>
      <c r="C18" s="209" t="s">
        <v>180</v>
      </c>
      <c r="D18" s="210">
        <v>103793.99830999998</v>
      </c>
      <c r="E18" s="210">
        <f>+D18*$I$8</f>
        <v>291557.34125278995</v>
      </c>
      <c r="G18" s="403"/>
      <c r="H18" s="403" t="s">
        <v>0</v>
      </c>
      <c r="I18" s="467">
        <f>+D18+D80</f>
        <v>111735.46559999998</v>
      </c>
      <c r="J18" s="467">
        <f>+E18+E80</f>
        <v>313864.92287039995</v>
      </c>
      <c r="K18" s="403"/>
      <c r="L18" s="403">
        <f>+L16+L15</f>
        <v>843</v>
      </c>
    </row>
    <row r="19" spans="2:12" s="180" customFormat="1" ht="21.75" customHeight="1">
      <c r="B19" s="208" t="s">
        <v>217</v>
      </c>
      <c r="C19" s="209"/>
      <c r="D19" s="210">
        <f>+D20</f>
        <v>2859.64896</v>
      </c>
      <c r="E19" s="210">
        <f>+E20</f>
        <v>8032.753928640001</v>
      </c>
      <c r="G19" s="408"/>
      <c r="H19" s="408"/>
      <c r="I19" s="468"/>
      <c r="J19" s="468"/>
      <c r="K19" s="408"/>
      <c r="L19" s="408"/>
    </row>
    <row r="20" spans="2:12" s="180" customFormat="1" ht="21.75" customHeight="1">
      <c r="B20" s="209" t="s">
        <v>216</v>
      </c>
      <c r="C20" s="209" t="s">
        <v>180</v>
      </c>
      <c r="D20" s="211">
        <v>2859.64896</v>
      </c>
      <c r="E20" s="211">
        <f>+D20*$I$8</f>
        <v>8032.753928640001</v>
      </c>
      <c r="G20" s="408"/>
      <c r="H20" s="408" t="s">
        <v>220</v>
      </c>
      <c r="I20" s="468">
        <f>+D20+D42+D78</f>
        <v>61225.326189999985</v>
      </c>
      <c r="J20" s="468">
        <f>+E20+E42+E78</f>
        <v>171981.94126771</v>
      </c>
      <c r="K20" s="408"/>
      <c r="L20" s="408"/>
    </row>
    <row r="21" spans="2:12" s="21" customFormat="1" ht="21.75" customHeight="1">
      <c r="B21" s="208" t="s">
        <v>39</v>
      </c>
      <c r="C21" s="209"/>
      <c r="D21" s="210">
        <f>+D22</f>
        <v>605.0691300000001</v>
      </c>
      <c r="E21" s="210">
        <f>+E22</f>
        <v>1699.6391861700004</v>
      </c>
      <c r="G21" s="403"/>
      <c r="H21" s="403"/>
      <c r="I21" s="467"/>
      <c r="J21" s="467"/>
      <c r="K21" s="403"/>
      <c r="L21" s="403"/>
    </row>
    <row r="22" spans="2:12" s="21" customFormat="1" ht="21.75" customHeight="1">
      <c r="B22" s="209" t="s">
        <v>152</v>
      </c>
      <c r="C22" s="209" t="s">
        <v>180</v>
      </c>
      <c r="D22" s="211">
        <v>605.0691300000001</v>
      </c>
      <c r="E22" s="211">
        <f>+D22*$I$8</f>
        <v>1699.6391861700004</v>
      </c>
      <c r="G22" s="403"/>
      <c r="H22" s="403"/>
      <c r="I22" s="467"/>
      <c r="J22" s="467"/>
      <c r="K22" s="403"/>
      <c r="L22" s="403"/>
    </row>
    <row r="23" spans="2:12" s="21" customFormat="1" ht="21.75" customHeight="1">
      <c r="B23" s="208" t="s">
        <v>40</v>
      </c>
      <c r="C23" s="209"/>
      <c r="D23" s="210">
        <f>SUM(D24:D26)</f>
        <v>1059.3514799999998</v>
      </c>
      <c r="E23" s="210">
        <f>SUM(E24:E26)</f>
        <v>2975.7183073199994</v>
      </c>
      <c r="G23" s="403"/>
      <c r="H23" s="403" t="s">
        <v>193</v>
      </c>
      <c r="I23" s="467">
        <f>+D23+D45</f>
        <v>45866.26533</v>
      </c>
      <c r="J23" s="467">
        <f>+E23+E45</f>
        <v>128838.33931197</v>
      </c>
      <c r="K23" s="403"/>
      <c r="L23" s="403"/>
    </row>
    <row r="24" spans="2:12" s="21" customFormat="1" ht="21.75" customHeight="1">
      <c r="B24" s="212" t="s">
        <v>157</v>
      </c>
      <c r="C24" s="212" t="s">
        <v>180</v>
      </c>
      <c r="D24" s="211">
        <v>787.0780299999999</v>
      </c>
      <c r="E24" s="211">
        <f>+D24*$I$8</f>
        <v>2210.9021862699997</v>
      </c>
      <c r="G24" s="403"/>
      <c r="H24" s="403"/>
      <c r="I24" s="467">
        <f>+I23+I20+I18+I17+I16+I15</f>
        <v>4094138.30405</v>
      </c>
      <c r="J24" s="467">
        <f>+J23+J20+J18+J17+J16+J15</f>
        <v>11500434.49607645</v>
      </c>
      <c r="K24" s="403"/>
      <c r="L24" s="403"/>
    </row>
    <row r="25" spans="2:12" s="21" customFormat="1" ht="21.75" customHeight="1">
      <c r="B25" s="209" t="s">
        <v>158</v>
      </c>
      <c r="C25" s="209" t="s">
        <v>180</v>
      </c>
      <c r="D25" s="211">
        <v>264.31271999999996</v>
      </c>
      <c r="E25" s="211">
        <f>+D25*$I$8</f>
        <v>742.4544304799999</v>
      </c>
      <c r="G25" s="403"/>
      <c r="H25" s="403"/>
      <c r="I25" s="403"/>
      <c r="J25" s="403"/>
      <c r="K25" s="403"/>
      <c r="L25" s="403"/>
    </row>
    <row r="26" spans="2:12" s="21" customFormat="1" ht="21.75" customHeight="1">
      <c r="B26" s="209" t="s">
        <v>159</v>
      </c>
      <c r="C26" s="209" t="s">
        <v>180</v>
      </c>
      <c r="D26" s="211">
        <v>7.96073</v>
      </c>
      <c r="E26" s="211">
        <f>+D26*$I$8</f>
        <v>22.36169057</v>
      </c>
      <c r="G26" s="403"/>
      <c r="H26" s="403"/>
      <c r="I26" s="403"/>
      <c r="J26" s="466"/>
      <c r="K26" s="403"/>
      <c r="L26" s="403"/>
    </row>
    <row r="27" spans="2:12" s="21" customFormat="1" ht="9.75" customHeight="1">
      <c r="B27" s="191"/>
      <c r="C27" s="209"/>
      <c r="D27" s="214"/>
      <c r="E27" s="214"/>
      <c r="G27" s="403"/>
      <c r="H27" s="403"/>
      <c r="I27" s="403"/>
      <c r="J27" s="403"/>
      <c r="K27" s="403"/>
      <c r="L27" s="403"/>
    </row>
    <row r="28" spans="2:12" s="21" customFormat="1" ht="21.75" customHeight="1">
      <c r="B28" s="213" t="s">
        <v>155</v>
      </c>
      <c r="C28" s="209"/>
      <c r="D28" s="210">
        <f>+D29+D32+D41+D42+D45</f>
        <v>2581860.9174</v>
      </c>
      <c r="E28" s="210">
        <f>+E29+E32+E41+E42+E45</f>
        <v>7252447.3169766</v>
      </c>
      <c r="G28" s="403"/>
      <c r="H28" s="403"/>
      <c r="I28" s="469"/>
      <c r="J28" s="469"/>
      <c r="K28" s="467"/>
      <c r="L28" s="403"/>
    </row>
    <row r="29" spans="2:12" s="21" customFormat="1" ht="21.75" customHeight="1">
      <c r="B29" s="208" t="s">
        <v>201</v>
      </c>
      <c r="C29" s="209"/>
      <c r="D29" s="210">
        <f>+D30+D31</f>
        <v>1526756.14667</v>
      </c>
      <c r="E29" s="210">
        <f>+E30+E31</f>
        <v>4288658.01599603</v>
      </c>
      <c r="G29" s="403"/>
      <c r="H29" s="403"/>
      <c r="I29" s="403"/>
      <c r="J29" s="403"/>
      <c r="K29" s="403"/>
      <c r="L29" s="403"/>
    </row>
    <row r="30" spans="2:12" s="21" customFormat="1" ht="21.75" customHeight="1">
      <c r="B30" s="212" t="s">
        <v>237</v>
      </c>
      <c r="C30" s="209" t="s">
        <v>181</v>
      </c>
      <c r="D30" s="211">
        <v>1300000</v>
      </c>
      <c r="E30" s="211">
        <f>+D30*I8</f>
        <v>3651700</v>
      </c>
      <c r="G30" s="403"/>
      <c r="H30" s="403"/>
      <c r="I30" s="403"/>
      <c r="J30" s="403"/>
      <c r="K30" s="403"/>
      <c r="L30" s="403"/>
    </row>
    <row r="31" spans="2:12" s="21" customFormat="1" ht="21.75" customHeight="1">
      <c r="B31" s="212" t="s">
        <v>190</v>
      </c>
      <c r="C31" s="209" t="s">
        <v>180</v>
      </c>
      <c r="D31" s="211">
        <v>226756.14667</v>
      </c>
      <c r="E31" s="211">
        <f>+D31*I8</f>
        <v>636958.01599603</v>
      </c>
      <c r="G31" s="403"/>
      <c r="H31" s="403"/>
      <c r="I31" s="403"/>
      <c r="J31" s="403"/>
      <c r="K31" s="403"/>
      <c r="L31" s="403"/>
    </row>
    <row r="32" spans="2:12" s="21" customFormat="1" ht="21.75" customHeight="1">
      <c r="B32" s="208" t="s">
        <v>39</v>
      </c>
      <c r="C32" s="209"/>
      <c r="D32" s="210">
        <f>+D33+D36+D39+D40+D37+D35+D34+D38</f>
        <v>738308.5559400001</v>
      </c>
      <c r="E32" s="210">
        <f>+E33+E36+E39+E40+E37+E35+E38+E34</f>
        <v>2073908.73363546</v>
      </c>
      <c r="G32" s="467"/>
      <c r="H32" s="467"/>
      <c r="I32" s="403"/>
      <c r="J32" s="403"/>
      <c r="K32" s="403"/>
      <c r="L32" s="403"/>
    </row>
    <row r="33" spans="2:12" s="21" customFormat="1" ht="21.75" customHeight="1">
      <c r="B33" s="209" t="s">
        <v>215</v>
      </c>
      <c r="C33" s="209" t="s">
        <v>181</v>
      </c>
      <c r="D33" s="211">
        <v>300000</v>
      </c>
      <c r="E33" s="211">
        <f aca="true" t="shared" si="0" ref="E33:E41">+D33*$I$8</f>
        <v>842700</v>
      </c>
      <c r="G33" s="467"/>
      <c r="H33" s="403"/>
      <c r="I33" s="403"/>
      <c r="J33" s="403"/>
      <c r="K33" s="403"/>
      <c r="L33" s="403"/>
    </row>
    <row r="34" spans="2:12" s="21" customFormat="1" ht="21.75" customHeight="1">
      <c r="B34" s="209" t="s">
        <v>294</v>
      </c>
      <c r="C34" s="209" t="s">
        <v>181</v>
      </c>
      <c r="D34" s="211">
        <v>165000</v>
      </c>
      <c r="E34" s="211">
        <f t="shared" si="0"/>
        <v>463485</v>
      </c>
      <c r="G34" s="467"/>
      <c r="H34" s="403"/>
      <c r="I34" s="403"/>
      <c r="J34" s="403"/>
      <c r="K34" s="403"/>
      <c r="L34" s="403"/>
    </row>
    <row r="35" spans="2:12" s="21" customFormat="1" ht="21.75" customHeight="1">
      <c r="B35" s="209" t="s">
        <v>266</v>
      </c>
      <c r="C35" s="209" t="s">
        <v>181</v>
      </c>
      <c r="D35" s="211">
        <v>100000</v>
      </c>
      <c r="E35" s="211">
        <f t="shared" si="0"/>
        <v>280900</v>
      </c>
      <c r="G35" s="467"/>
      <c r="H35" s="403"/>
      <c r="I35" s="403"/>
      <c r="J35" s="403"/>
      <c r="K35" s="403"/>
      <c r="L35" s="403"/>
    </row>
    <row r="36" spans="2:12" s="21" customFormat="1" ht="21.75" customHeight="1">
      <c r="B36" s="209" t="s">
        <v>160</v>
      </c>
      <c r="C36" s="209" t="s">
        <v>181</v>
      </c>
      <c r="D36" s="211">
        <v>89711.64115000001</v>
      </c>
      <c r="E36" s="211">
        <f t="shared" si="0"/>
        <v>251999.99999035004</v>
      </c>
      <c r="G36" s="467"/>
      <c r="H36" s="403"/>
      <c r="I36" s="403"/>
      <c r="J36" s="403"/>
      <c r="K36" s="403"/>
      <c r="L36" s="403"/>
    </row>
    <row r="37" spans="2:12" s="21" customFormat="1" ht="21.75" customHeight="1">
      <c r="B37" s="209" t="s">
        <v>251</v>
      </c>
      <c r="C37" s="209" t="s">
        <v>181</v>
      </c>
      <c r="D37" s="211">
        <v>44537.023850000005</v>
      </c>
      <c r="E37" s="211">
        <f t="shared" si="0"/>
        <v>125104.49999465002</v>
      </c>
      <c r="G37" s="467"/>
      <c r="H37" s="403"/>
      <c r="I37" s="403"/>
      <c r="J37" s="403"/>
      <c r="K37" s="403"/>
      <c r="L37" s="403"/>
    </row>
    <row r="38" spans="2:12" s="21" customFormat="1" ht="21.75" customHeight="1">
      <c r="B38" s="209" t="s">
        <v>295</v>
      </c>
      <c r="C38" s="209" t="s">
        <v>181</v>
      </c>
      <c r="D38" s="211">
        <v>30000</v>
      </c>
      <c r="E38" s="211">
        <f t="shared" si="0"/>
        <v>84270</v>
      </c>
      <c r="G38" s="467"/>
      <c r="H38" s="403"/>
      <c r="I38" s="403"/>
      <c r="J38" s="403"/>
      <c r="K38" s="403"/>
      <c r="L38" s="403"/>
    </row>
    <row r="39" spans="2:12" s="21" customFormat="1" ht="21.75" customHeight="1">
      <c r="B39" s="209" t="s">
        <v>161</v>
      </c>
      <c r="C39" s="209" t="s">
        <v>180</v>
      </c>
      <c r="D39" s="211">
        <v>7059.890940000001</v>
      </c>
      <c r="E39" s="211">
        <f t="shared" si="0"/>
        <v>19831.233650460003</v>
      </c>
      <c r="G39" s="467"/>
      <c r="H39" s="403"/>
      <c r="I39" s="403"/>
      <c r="J39" s="403"/>
      <c r="K39" s="403"/>
      <c r="L39" s="403"/>
    </row>
    <row r="40" spans="2:12" s="21" customFormat="1" ht="21.75" customHeight="1">
      <c r="B40" s="209" t="s">
        <v>162</v>
      </c>
      <c r="C40" s="209" t="s">
        <v>181</v>
      </c>
      <c r="D40" s="211">
        <v>2000</v>
      </c>
      <c r="E40" s="211">
        <f t="shared" si="0"/>
        <v>5618</v>
      </c>
      <c r="G40" s="467"/>
      <c r="H40" s="403"/>
      <c r="I40" s="403"/>
      <c r="J40" s="403"/>
      <c r="K40" s="403"/>
      <c r="L40" s="403"/>
    </row>
    <row r="41" spans="2:12" s="180" customFormat="1" ht="21.75" customHeight="1">
      <c r="B41" s="208" t="s">
        <v>236</v>
      </c>
      <c r="C41" s="209" t="s">
        <v>180</v>
      </c>
      <c r="D41" s="210">
        <v>213623.62370999999</v>
      </c>
      <c r="E41" s="210">
        <f t="shared" si="0"/>
        <v>600068.75900139</v>
      </c>
      <c r="G41" s="408"/>
      <c r="H41" s="408"/>
      <c r="I41" s="408"/>
      <c r="J41" s="408"/>
      <c r="K41" s="408"/>
      <c r="L41" s="408"/>
    </row>
    <row r="42" spans="2:12" s="21" customFormat="1" ht="21.75" customHeight="1">
      <c r="B42" s="208" t="s">
        <v>217</v>
      </c>
      <c r="C42" s="209"/>
      <c r="D42" s="210">
        <f>+D43+D44</f>
        <v>58365.67722999999</v>
      </c>
      <c r="E42" s="210">
        <f>+E43+E44</f>
        <v>163949.18733907</v>
      </c>
      <c r="G42" s="403"/>
      <c r="H42" s="403"/>
      <c r="I42" s="403"/>
      <c r="J42" s="403"/>
      <c r="K42" s="403"/>
      <c r="L42" s="403"/>
    </row>
    <row r="43" spans="2:12" s="21" customFormat="1" ht="21.75" customHeight="1">
      <c r="B43" s="209" t="s">
        <v>219</v>
      </c>
      <c r="C43" s="209" t="s">
        <v>180</v>
      </c>
      <c r="D43" s="211">
        <v>53190.17443999999</v>
      </c>
      <c r="E43" s="211">
        <f>+D43*$I$8</f>
        <v>149411.20000195998</v>
      </c>
      <c r="G43" s="403"/>
      <c r="H43" s="408" t="s">
        <v>259</v>
      </c>
      <c r="I43" s="403"/>
      <c r="J43" s="403"/>
      <c r="K43" s="403"/>
      <c r="L43" s="403"/>
    </row>
    <row r="44" spans="2:12" s="21" customFormat="1" ht="21.75" customHeight="1">
      <c r="B44" s="209" t="s">
        <v>133</v>
      </c>
      <c r="C44" s="209" t="s">
        <v>180</v>
      </c>
      <c r="D44" s="211">
        <v>5175.5027900000005</v>
      </c>
      <c r="E44" s="211">
        <f>+D44*$I$8</f>
        <v>14537.987337110002</v>
      </c>
      <c r="G44" s="403"/>
      <c r="H44" s="403"/>
      <c r="I44" s="403"/>
      <c r="J44" s="403"/>
      <c r="K44" s="403"/>
      <c r="L44" s="403"/>
    </row>
    <row r="45" spans="2:12" s="21" customFormat="1" ht="21.75" customHeight="1">
      <c r="B45" s="208" t="s">
        <v>40</v>
      </c>
      <c r="C45" s="209"/>
      <c r="D45" s="210">
        <f>+D46+D48+D49+D47</f>
        <v>44806.913850000004</v>
      </c>
      <c r="E45" s="210">
        <f>+E46+E48+E49+E47</f>
        <v>125862.62100465</v>
      </c>
      <c r="G45" s="403"/>
      <c r="H45" s="403"/>
      <c r="I45" s="403"/>
      <c r="J45" s="403"/>
      <c r="K45" s="403"/>
      <c r="L45" s="403"/>
    </row>
    <row r="46" spans="2:12" s="21" customFormat="1" ht="21.75" customHeight="1">
      <c r="B46" s="209" t="s">
        <v>147</v>
      </c>
      <c r="C46" s="209" t="s">
        <v>181</v>
      </c>
      <c r="D46" s="211">
        <v>38263.01662</v>
      </c>
      <c r="E46" s="211">
        <f>+D46*$I$8</f>
        <v>107480.81368558001</v>
      </c>
      <c r="G46" s="403"/>
      <c r="H46" s="403"/>
      <c r="I46" s="403"/>
      <c r="J46" s="403"/>
      <c r="K46" s="403"/>
      <c r="L46" s="403"/>
    </row>
    <row r="47" spans="2:12" s="21" customFormat="1" ht="21.75" customHeight="1">
      <c r="B47" s="209" t="s">
        <v>140</v>
      </c>
      <c r="C47" s="209" t="s">
        <v>181</v>
      </c>
      <c r="D47" s="211">
        <v>6250</v>
      </c>
      <c r="E47" s="211">
        <f>+D47*$I$8</f>
        <v>17556.25</v>
      </c>
      <c r="G47" s="403"/>
      <c r="H47" s="403"/>
      <c r="I47" s="403"/>
      <c r="J47" s="403"/>
      <c r="K47" s="403"/>
      <c r="L47" s="403"/>
    </row>
    <row r="48" spans="2:12" s="21" customFormat="1" ht="21.75" customHeight="1" hidden="1">
      <c r="B48" s="209" t="s">
        <v>142</v>
      </c>
      <c r="C48" s="209" t="s">
        <v>181</v>
      </c>
      <c r="D48" s="211">
        <v>0</v>
      </c>
      <c r="E48" s="211">
        <f>+D48*$I$8</f>
        <v>0</v>
      </c>
      <c r="G48" s="403"/>
      <c r="H48" s="403"/>
      <c r="I48" s="403"/>
      <c r="J48" s="403"/>
      <c r="K48" s="403"/>
      <c r="L48" s="403"/>
    </row>
    <row r="49" spans="2:12" s="21" customFormat="1" ht="21.75" customHeight="1">
      <c r="B49" s="209" t="s">
        <v>218</v>
      </c>
      <c r="C49" s="209" t="s">
        <v>181</v>
      </c>
      <c r="D49" s="211">
        <v>293.89723</v>
      </c>
      <c r="E49" s="211">
        <f>+D49*$I$8</f>
        <v>825.55731907</v>
      </c>
      <c r="F49" s="180"/>
      <c r="G49" s="403"/>
      <c r="H49" s="403"/>
      <c r="I49" s="403"/>
      <c r="J49" s="403"/>
      <c r="K49" s="403"/>
      <c r="L49" s="403"/>
    </row>
    <row r="50" spans="2:12" s="21" customFormat="1" ht="7.5" customHeight="1">
      <c r="B50" s="84"/>
      <c r="C50" s="85"/>
      <c r="D50" s="285"/>
      <c r="E50" s="86"/>
      <c r="G50" s="403"/>
      <c r="H50" s="403"/>
      <c r="I50" s="403"/>
      <c r="J50" s="403"/>
      <c r="K50" s="403"/>
      <c r="L50" s="403"/>
    </row>
    <row r="51" spans="2:12" s="26" customFormat="1" ht="15" customHeight="1">
      <c r="B51" s="613" t="s">
        <v>178</v>
      </c>
      <c r="C51" s="87"/>
      <c r="D51" s="618">
        <f>+D28+D14</f>
        <v>3883799.74414</v>
      </c>
      <c r="E51" s="620">
        <f>+E28+E14</f>
        <v>10909593.48128926</v>
      </c>
      <c r="G51" s="404"/>
      <c r="H51" s="404"/>
      <c r="I51" s="404"/>
      <c r="J51" s="404"/>
      <c r="K51" s="404"/>
      <c r="L51" s="404"/>
    </row>
    <row r="52" spans="2:12" s="26" customFormat="1" ht="15" customHeight="1">
      <c r="B52" s="570"/>
      <c r="C52" s="88"/>
      <c r="D52" s="619"/>
      <c r="E52" s="617"/>
      <c r="G52" s="404"/>
      <c r="H52" s="404"/>
      <c r="I52" s="404"/>
      <c r="J52" s="404"/>
      <c r="K52" s="404"/>
      <c r="L52" s="404"/>
    </row>
    <row r="53" spans="2:5" ht="6" customHeight="1">
      <c r="B53" s="89"/>
      <c r="C53" s="89"/>
      <c r="D53" s="286"/>
      <c r="E53" s="90"/>
    </row>
    <row r="54" spans="2:6" ht="14.25">
      <c r="B54" s="7" t="s">
        <v>260</v>
      </c>
      <c r="C54" s="7"/>
      <c r="D54" s="180"/>
      <c r="E54" s="21"/>
      <c r="F54" s="21"/>
    </row>
    <row r="55" spans="2:8" ht="14.25">
      <c r="B55" s="7" t="s">
        <v>296</v>
      </c>
      <c r="C55" s="7"/>
      <c r="D55" s="180"/>
      <c r="E55" s="21"/>
      <c r="F55" s="21"/>
      <c r="H55" s="470"/>
    </row>
    <row r="56" ht="12.75">
      <c r="B56" s="2" t="s">
        <v>202</v>
      </c>
    </row>
    <row r="57" spans="4:6" ht="12.75">
      <c r="D57" s="281"/>
      <c r="E57" s="281"/>
      <c r="F57" s="281"/>
    </row>
    <row r="58" spans="4:6" ht="12.75">
      <c r="D58" s="311"/>
      <c r="E58" s="311"/>
      <c r="F58" s="311"/>
    </row>
    <row r="59" ht="12.75">
      <c r="D59" s="287"/>
    </row>
    <row r="60" spans="4:5" ht="12.75">
      <c r="D60" s="288"/>
      <c r="E60" s="91"/>
    </row>
    <row r="61" ht="12.75">
      <c r="D61" s="289"/>
    </row>
    <row r="62" spans="2:12" s="1" customFormat="1" ht="18.75" customHeight="1">
      <c r="B62" s="82" t="s">
        <v>209</v>
      </c>
      <c r="C62" s="82"/>
      <c r="D62" s="283"/>
      <c r="E62" s="82"/>
      <c r="F62" s="82"/>
      <c r="G62" s="402"/>
      <c r="H62" s="402"/>
      <c r="I62" s="402"/>
      <c r="J62" s="402"/>
      <c r="K62" s="402"/>
      <c r="L62" s="402"/>
    </row>
    <row r="63" spans="2:12" s="1" customFormat="1" ht="18.75" customHeight="1">
      <c r="B63" s="564" t="s">
        <v>231</v>
      </c>
      <c r="C63" s="564"/>
      <c r="D63" s="564"/>
      <c r="E63" s="564"/>
      <c r="F63" s="564"/>
      <c r="G63" s="463"/>
      <c r="H63" s="402"/>
      <c r="I63" s="402"/>
      <c r="J63" s="402"/>
      <c r="K63" s="402"/>
      <c r="L63" s="402"/>
    </row>
    <row r="64" spans="2:12" s="1" customFormat="1" ht="18.75" customHeight="1">
      <c r="B64" s="564" t="s">
        <v>232</v>
      </c>
      <c r="C64" s="564"/>
      <c r="D64" s="564"/>
      <c r="E64" s="564"/>
      <c r="F64" s="170"/>
      <c r="G64" s="463"/>
      <c r="H64" s="402"/>
      <c r="I64" s="402"/>
      <c r="J64" s="402"/>
      <c r="K64" s="402"/>
      <c r="L64" s="402"/>
    </row>
    <row r="65" spans="2:6" ht="15.75">
      <c r="B65" s="557" t="s">
        <v>183</v>
      </c>
      <c r="C65" s="557"/>
      <c r="D65" s="557"/>
      <c r="E65" s="557"/>
      <c r="F65" s="66"/>
    </row>
    <row r="66" spans="2:6" ht="15.75">
      <c r="B66" s="568" t="str">
        <f>+B9</f>
        <v>Al 30 de abril de 2014</v>
      </c>
      <c r="C66" s="568"/>
      <c r="D66" s="568"/>
      <c r="E66" s="51"/>
      <c r="F66" s="66"/>
    </row>
    <row r="67" spans="2:6" ht="9.75" customHeight="1">
      <c r="B67" s="557"/>
      <c r="C67" s="557"/>
      <c r="D67" s="557"/>
      <c r="E67" s="557"/>
      <c r="F67" s="557"/>
    </row>
    <row r="68" spans="2:5" ht="18.75" customHeight="1">
      <c r="B68" s="607" t="s">
        <v>221</v>
      </c>
      <c r="C68" s="611" t="s">
        <v>179</v>
      </c>
      <c r="D68" s="609" t="s">
        <v>129</v>
      </c>
      <c r="E68" s="553" t="s">
        <v>253</v>
      </c>
    </row>
    <row r="69" spans="2:12" s="26" customFormat="1" ht="18.75" customHeight="1">
      <c r="B69" s="608"/>
      <c r="C69" s="612"/>
      <c r="D69" s="610"/>
      <c r="E69" s="554"/>
      <c r="G69" s="404"/>
      <c r="H69" s="404"/>
      <c r="I69" s="404"/>
      <c r="J69" s="404"/>
      <c r="K69" s="404"/>
      <c r="L69" s="404"/>
    </row>
    <row r="70" spans="2:12" s="26" customFormat="1" ht="6" customHeight="1">
      <c r="B70" s="27"/>
      <c r="C70" s="79"/>
      <c r="D70" s="284"/>
      <c r="E70" s="80"/>
      <c r="G70" s="404"/>
      <c r="H70" s="404"/>
      <c r="I70" s="404"/>
      <c r="J70" s="404"/>
      <c r="K70" s="404"/>
      <c r="L70" s="404"/>
    </row>
    <row r="71" spans="2:12" s="21" customFormat="1" ht="21.75" customHeight="1">
      <c r="B71" s="213" t="s">
        <v>244</v>
      </c>
      <c r="C71" s="213"/>
      <c r="D71" s="216">
        <f>+D72+D78+D80</f>
        <v>210338.55990999998</v>
      </c>
      <c r="E71" s="210">
        <f>+E72+E78+E80</f>
        <v>590841.01478719</v>
      </c>
      <c r="G71" s="403"/>
      <c r="H71" s="403"/>
      <c r="I71" s="403"/>
      <c r="J71" s="403"/>
      <c r="K71" s="403"/>
      <c r="L71" s="403"/>
    </row>
    <row r="72" spans="2:12" s="21" customFormat="1" ht="21.75" customHeight="1">
      <c r="B72" s="208" t="s">
        <v>39</v>
      </c>
      <c r="C72" s="208"/>
      <c r="D72" s="216">
        <f>SUM(D73:D77)</f>
        <v>202397.09261999998</v>
      </c>
      <c r="E72" s="210">
        <f>SUM(E73:E77)</f>
        <v>568533.4331695801</v>
      </c>
      <c r="G72" s="403"/>
      <c r="H72" s="403"/>
      <c r="I72" s="403"/>
      <c r="J72" s="403"/>
      <c r="K72" s="403"/>
      <c r="L72" s="403"/>
    </row>
    <row r="73" spans="2:12" s="21" customFormat="1" ht="21.75" customHeight="1">
      <c r="B73" s="209" t="s">
        <v>152</v>
      </c>
      <c r="C73" s="209" t="s">
        <v>180</v>
      </c>
      <c r="D73" s="215">
        <v>73827.82186</v>
      </c>
      <c r="E73" s="211">
        <f>+D73*$I$8</f>
        <v>207382.35160474</v>
      </c>
      <c r="G73" s="403" t="s">
        <v>292</v>
      </c>
      <c r="H73" s="403"/>
      <c r="I73" s="403"/>
      <c r="J73" s="403"/>
      <c r="K73" s="403"/>
      <c r="L73" s="403"/>
    </row>
    <row r="74" spans="2:12" s="21" customFormat="1" ht="21.75" customHeight="1">
      <c r="B74" s="209" t="s">
        <v>164</v>
      </c>
      <c r="C74" s="212" t="s">
        <v>180</v>
      </c>
      <c r="D74" s="215">
        <v>56534.057199999996</v>
      </c>
      <c r="E74" s="211">
        <f>+D74*$I$8</f>
        <v>158804.16667479998</v>
      </c>
      <c r="G74" s="403" t="s">
        <v>292</v>
      </c>
      <c r="H74" s="403"/>
      <c r="I74" s="403"/>
      <c r="J74" s="403"/>
      <c r="K74" s="403"/>
      <c r="L74" s="403"/>
    </row>
    <row r="75" spans="2:12" s="21" customFormat="1" ht="21.75" customHeight="1">
      <c r="B75" s="209" t="s">
        <v>166</v>
      </c>
      <c r="C75" s="83" t="s">
        <v>181</v>
      </c>
      <c r="D75" s="215">
        <v>37054.47009</v>
      </c>
      <c r="E75" s="211">
        <f>+D75*$I$8</f>
        <v>104086.00648281001</v>
      </c>
      <c r="G75" s="403" t="s">
        <v>292</v>
      </c>
      <c r="H75" s="471" t="s">
        <v>277</v>
      </c>
      <c r="I75" s="408"/>
      <c r="J75" s="403"/>
      <c r="K75" s="403"/>
      <c r="L75" s="403"/>
    </row>
    <row r="76" spans="2:12" s="21" customFormat="1" ht="21.75" customHeight="1">
      <c r="B76" s="209" t="s">
        <v>163</v>
      </c>
      <c r="C76" s="209" t="s">
        <v>180</v>
      </c>
      <c r="D76" s="215">
        <v>34802.57976</v>
      </c>
      <c r="E76" s="211">
        <f>+D76*$I$8</f>
        <v>97760.44654584001</v>
      </c>
      <c r="F76" s="180"/>
      <c r="G76" s="403" t="s">
        <v>292</v>
      </c>
      <c r="H76" s="467"/>
      <c r="I76" s="403"/>
      <c r="J76" s="403"/>
      <c r="K76" s="403"/>
      <c r="L76" s="403"/>
    </row>
    <row r="77" spans="2:12" s="21" customFormat="1" ht="21.75" customHeight="1">
      <c r="B77" s="209" t="s">
        <v>165</v>
      </c>
      <c r="C77" s="212" t="s">
        <v>180</v>
      </c>
      <c r="D77" s="215">
        <v>178.16370999999998</v>
      </c>
      <c r="E77" s="211">
        <f>+D77*$I$8</f>
        <v>500.46186138999997</v>
      </c>
      <c r="G77" s="403" t="s">
        <v>292</v>
      </c>
      <c r="H77" s="408"/>
      <c r="I77" s="408"/>
      <c r="J77" s="403"/>
      <c r="K77" s="403"/>
      <c r="L77" s="403"/>
    </row>
    <row r="78" spans="2:12" s="21" customFormat="1" ht="21.75" customHeight="1" hidden="1">
      <c r="B78" s="208" t="s">
        <v>217</v>
      </c>
      <c r="C78" s="77"/>
      <c r="D78" s="216">
        <f>+D79</f>
        <v>0</v>
      </c>
      <c r="E78" s="210">
        <f>+E79</f>
        <v>0</v>
      </c>
      <c r="G78" s="403"/>
      <c r="H78" s="408"/>
      <c r="I78" s="408"/>
      <c r="J78" s="403"/>
      <c r="K78" s="403"/>
      <c r="L78" s="403"/>
    </row>
    <row r="79" spans="2:12" s="21" customFormat="1" ht="21.75" customHeight="1" hidden="1">
      <c r="B79" s="209" t="s">
        <v>274</v>
      </c>
      <c r="C79" s="209" t="s">
        <v>180</v>
      </c>
      <c r="D79" s="215">
        <v>0</v>
      </c>
      <c r="E79" s="211">
        <f>+D79*$I$8</f>
        <v>0</v>
      </c>
      <c r="G79" s="403"/>
      <c r="H79" s="403"/>
      <c r="I79" s="403"/>
      <c r="J79" s="403"/>
      <c r="K79" s="403"/>
      <c r="L79" s="403"/>
    </row>
    <row r="80" spans="2:12" s="21" customFormat="1" ht="21.75" customHeight="1">
      <c r="B80" s="208" t="s">
        <v>0</v>
      </c>
      <c r="C80" s="209" t="s">
        <v>180</v>
      </c>
      <c r="D80" s="216">
        <v>7941.4672900000005</v>
      </c>
      <c r="E80" s="210">
        <f>+D80*$I$8</f>
        <v>22307.58161761</v>
      </c>
      <c r="G80" s="403" t="s">
        <v>292</v>
      </c>
      <c r="H80" s="403"/>
      <c r="I80" s="403"/>
      <c r="J80" s="403"/>
      <c r="K80" s="403"/>
      <c r="L80" s="403"/>
    </row>
    <row r="81" spans="2:12" s="21" customFormat="1" ht="21.75" customHeight="1" hidden="1">
      <c r="B81" s="77"/>
      <c r="C81" s="77"/>
      <c r="D81" s="275"/>
      <c r="E81" s="92"/>
      <c r="G81" s="403"/>
      <c r="H81" s="403"/>
      <c r="I81" s="403"/>
      <c r="J81" s="403"/>
      <c r="K81" s="403"/>
      <c r="L81" s="403"/>
    </row>
    <row r="82" spans="2:12" s="21" customFormat="1" ht="21.75" customHeight="1" hidden="1">
      <c r="B82" s="78" t="s">
        <v>40</v>
      </c>
      <c r="C82" s="77"/>
      <c r="D82" s="290">
        <f>SUM(D83:D84)</f>
        <v>0</v>
      </c>
      <c r="E82" s="59">
        <f>SUM(E83:E84)</f>
        <v>0</v>
      </c>
      <c r="G82" s="403"/>
      <c r="H82" s="403"/>
      <c r="I82" s="403"/>
      <c r="J82" s="403"/>
      <c r="K82" s="403"/>
      <c r="L82" s="403"/>
    </row>
    <row r="83" spans="2:12" s="21" customFormat="1" ht="21.75" customHeight="1" hidden="1">
      <c r="B83" s="77" t="s">
        <v>166</v>
      </c>
      <c r="C83" s="77" t="s">
        <v>181</v>
      </c>
      <c r="D83" s="275">
        <v>0</v>
      </c>
      <c r="E83" s="92">
        <f>+D83*$I$8</f>
        <v>0</v>
      </c>
      <c r="G83" s="403"/>
      <c r="H83" s="403"/>
      <c r="I83" s="403"/>
      <c r="J83" s="403"/>
      <c r="K83" s="403"/>
      <c r="L83" s="403"/>
    </row>
    <row r="84" spans="2:12" s="21" customFormat="1" ht="21.75" customHeight="1" hidden="1">
      <c r="B84" s="77" t="s">
        <v>167</v>
      </c>
      <c r="C84" s="77" t="s">
        <v>181</v>
      </c>
      <c r="D84" s="275">
        <v>0</v>
      </c>
      <c r="E84" s="92">
        <f>+D84*$I$8</f>
        <v>0</v>
      </c>
      <c r="G84" s="403"/>
      <c r="H84" s="403"/>
      <c r="I84" s="403"/>
      <c r="J84" s="403"/>
      <c r="K84" s="403"/>
      <c r="L84" s="403"/>
    </row>
    <row r="85" spans="2:12" s="21" customFormat="1" ht="19.5" customHeight="1" hidden="1">
      <c r="B85" s="81" t="s">
        <v>203</v>
      </c>
      <c r="C85" s="81"/>
      <c r="D85" s="290">
        <v>0</v>
      </c>
      <c r="E85" s="59">
        <v>0</v>
      </c>
      <c r="G85" s="403"/>
      <c r="H85" s="403"/>
      <c r="I85" s="403"/>
      <c r="J85" s="403"/>
      <c r="K85" s="403"/>
      <c r="L85" s="403"/>
    </row>
    <row r="86" spans="2:12" s="21" customFormat="1" ht="7.5" customHeight="1">
      <c r="B86" s="84"/>
      <c r="C86" s="84"/>
      <c r="D86" s="291"/>
      <c r="E86" s="86"/>
      <c r="G86" s="403"/>
      <c r="H86" s="403"/>
      <c r="I86" s="403"/>
      <c r="J86" s="403"/>
      <c r="K86" s="403"/>
      <c r="L86" s="403"/>
    </row>
    <row r="87" spans="2:12" s="26" customFormat="1" ht="15" customHeight="1">
      <c r="B87" s="613" t="s">
        <v>178</v>
      </c>
      <c r="C87" s="87"/>
      <c r="D87" s="614">
        <f>+D71+D85</f>
        <v>210338.55990999998</v>
      </c>
      <c r="E87" s="616">
        <f>+E71+E85</f>
        <v>590841.01478719</v>
      </c>
      <c r="G87" s="404"/>
      <c r="H87" s="404"/>
      <c r="I87" s="404"/>
      <c r="J87" s="404"/>
      <c r="K87" s="404"/>
      <c r="L87" s="404"/>
    </row>
    <row r="88" spans="2:12" s="26" customFormat="1" ht="15" customHeight="1">
      <c r="B88" s="570"/>
      <c r="C88" s="88"/>
      <c r="D88" s="615"/>
      <c r="E88" s="617"/>
      <c r="G88" s="404"/>
      <c r="H88" s="404"/>
      <c r="I88" s="404"/>
      <c r="J88" s="404"/>
      <c r="K88" s="404"/>
      <c r="L88" s="404"/>
    </row>
    <row r="89" spans="2:5" ht="7.5" customHeight="1">
      <c r="B89" s="89"/>
      <c r="C89" s="89"/>
      <c r="D89" s="286"/>
      <c r="E89" s="90"/>
    </row>
    <row r="91" spans="4:5" ht="12.75">
      <c r="D91" s="418">
        <f>+D87-Deudor!E99</f>
        <v>0</v>
      </c>
      <c r="E91" s="282"/>
    </row>
    <row r="92" ht="12.75">
      <c r="D92" s="292"/>
    </row>
    <row r="93" spans="4:6" ht="12.75">
      <c r="D93" s="289"/>
      <c r="E93" s="289"/>
      <c r="F93" s="289"/>
    </row>
  </sheetData>
  <sheetProtection/>
  <mergeCells count="28">
    <mergeCell ref="B9:D9"/>
    <mergeCell ref="B8:E8"/>
    <mergeCell ref="B1:F1"/>
    <mergeCell ref="B2:F2"/>
    <mergeCell ref="B3:F3"/>
    <mergeCell ref="B4:F4"/>
    <mergeCell ref="B6:F6"/>
    <mergeCell ref="B7:E7"/>
    <mergeCell ref="B87:B88"/>
    <mergeCell ref="D87:D88"/>
    <mergeCell ref="E87:E88"/>
    <mergeCell ref="B10:F10"/>
    <mergeCell ref="B11:B12"/>
    <mergeCell ref="B51:B52"/>
    <mergeCell ref="D51:D52"/>
    <mergeCell ref="E51:E52"/>
    <mergeCell ref="D11:D12"/>
    <mergeCell ref="C11:C12"/>
    <mergeCell ref="B65:E65"/>
    <mergeCell ref="B67:F67"/>
    <mergeCell ref="B68:B69"/>
    <mergeCell ref="E11:E12"/>
    <mergeCell ref="D68:D69"/>
    <mergeCell ref="E68:E69"/>
    <mergeCell ref="B66:D66"/>
    <mergeCell ref="C68:C69"/>
    <mergeCell ref="B63:F63"/>
    <mergeCell ref="B64:E64"/>
  </mergeCells>
  <printOptions/>
  <pageMargins left="0.89" right="0.17" top="0.75" bottom="0.3" header="0.3" footer="0.3"/>
  <pageSetup horizontalDpi="600" verticalDpi="600" orientation="portrait" paperSize="9" scale="80" r:id="rId2"/>
  <ignoredErrors>
    <ignoredError sqref="E45 E27 E82 E23 E20:E21 E42 E19 E7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4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2.140625" style="2" customWidth="1"/>
    <col min="2" max="2" width="0.5625" style="2" customWidth="1"/>
    <col min="3" max="3" width="91.00390625" style="2" customWidth="1"/>
    <col min="4" max="5" width="19.7109375" style="264" customWidth="1"/>
    <col min="6" max="6" width="0.85546875" style="264" customWidth="1"/>
    <col min="7" max="7" width="15.140625" style="406" customWidth="1"/>
    <col min="8" max="8" width="23.421875" style="401" bestFit="1" customWidth="1"/>
    <col min="9" max="9" width="23.57421875" style="401" customWidth="1"/>
    <col min="10" max="10" width="23.140625" style="401" customWidth="1"/>
    <col min="11" max="11" width="20.57421875" style="2" customWidth="1"/>
    <col min="12" max="13" width="11.421875" style="401" customWidth="1"/>
    <col min="14" max="16384" width="11.421875" style="2" customWidth="1"/>
  </cols>
  <sheetData>
    <row r="1" spans="2:13" s="16" customFormat="1" ht="12.75">
      <c r="B1" s="95"/>
      <c r="C1" s="95"/>
      <c r="D1" s="293"/>
      <c r="E1" s="293"/>
      <c r="F1" s="293"/>
      <c r="G1" s="411"/>
      <c r="H1" s="410"/>
      <c r="I1" s="410"/>
      <c r="J1" s="410"/>
      <c r="L1" s="410"/>
      <c r="M1" s="410"/>
    </row>
    <row r="2" spans="2:13" s="16" customFormat="1" ht="12.75">
      <c r="B2" s="95"/>
      <c r="C2" s="95"/>
      <c r="D2" s="293"/>
      <c r="E2" s="293"/>
      <c r="F2" s="293"/>
      <c r="G2" s="411"/>
      <c r="H2" s="410"/>
      <c r="I2" s="410"/>
      <c r="J2" s="410"/>
      <c r="L2" s="410"/>
      <c r="M2" s="410"/>
    </row>
    <row r="3" spans="2:13" s="16" customFormat="1" ht="12.75">
      <c r="B3" s="95"/>
      <c r="C3" s="95"/>
      <c r="D3" s="293"/>
      <c r="E3" s="293"/>
      <c r="F3" s="293"/>
      <c r="G3" s="411"/>
      <c r="H3" s="410"/>
      <c r="I3" s="410"/>
      <c r="J3" s="410"/>
      <c r="L3" s="410"/>
      <c r="M3" s="410"/>
    </row>
    <row r="4" spans="2:13" s="16" customFormat="1" ht="12.75">
      <c r="B4" s="95"/>
      <c r="C4" s="95"/>
      <c r="D4" s="293"/>
      <c r="E4" s="293"/>
      <c r="F4" s="293"/>
      <c r="G4" s="411"/>
      <c r="H4" s="410"/>
      <c r="I4" s="410"/>
      <c r="J4" s="410"/>
      <c r="L4" s="410"/>
      <c r="M4" s="410"/>
    </row>
    <row r="5" spans="2:13" s="16" customFormat="1" ht="18">
      <c r="B5" s="626" t="s">
        <v>16</v>
      </c>
      <c r="C5" s="626"/>
      <c r="D5" s="626"/>
      <c r="E5" s="626"/>
      <c r="F5" s="334"/>
      <c r="G5" s="433">
        <v>2.809</v>
      </c>
      <c r="H5" s="410"/>
      <c r="I5" s="472"/>
      <c r="J5" s="410"/>
      <c r="L5" s="410"/>
      <c r="M5" s="410"/>
    </row>
    <row r="6" spans="2:13" s="16" customFormat="1" ht="19.5" customHeight="1">
      <c r="B6" s="564" t="s">
        <v>231</v>
      </c>
      <c r="C6" s="564"/>
      <c r="D6" s="564"/>
      <c r="E6" s="564"/>
      <c r="F6" s="564"/>
      <c r="G6" s="411"/>
      <c r="H6" s="410"/>
      <c r="I6" s="473"/>
      <c r="J6" s="474"/>
      <c r="L6" s="410"/>
      <c r="M6" s="410"/>
    </row>
    <row r="7" spans="2:13" s="16" customFormat="1" ht="19.5" customHeight="1">
      <c r="B7" s="564" t="s">
        <v>230</v>
      </c>
      <c r="C7" s="564"/>
      <c r="D7" s="564"/>
      <c r="E7" s="564"/>
      <c r="F7" s="424"/>
      <c r="G7" s="411"/>
      <c r="H7" s="475"/>
      <c r="I7" s="410"/>
      <c r="J7" s="474"/>
      <c r="L7" s="410"/>
      <c r="M7" s="410"/>
    </row>
    <row r="8" spans="2:13" s="293" customFormat="1" ht="19.5" customHeight="1">
      <c r="B8" s="627" t="s">
        <v>83</v>
      </c>
      <c r="C8" s="627"/>
      <c r="D8" s="627"/>
      <c r="E8" s="627"/>
      <c r="F8" s="627"/>
      <c r="G8" s="411"/>
      <c r="H8" s="411"/>
      <c r="I8" s="411"/>
      <c r="J8" s="411"/>
      <c r="L8" s="411"/>
      <c r="M8" s="411"/>
    </row>
    <row r="9" spans="2:8" ht="15.75">
      <c r="B9" s="568" t="str">
        <f>+'Grupo Acreedor'!B66:D66</f>
        <v>Al 30 de abril de 2014</v>
      </c>
      <c r="C9" s="568"/>
      <c r="D9" s="568"/>
      <c r="E9" s="315"/>
      <c r="H9" s="476"/>
    </row>
    <row r="10" spans="2:13" s="94" customFormat="1" ht="9" customHeight="1">
      <c r="B10" s="516"/>
      <c r="C10" s="516"/>
      <c r="D10" s="516"/>
      <c r="E10" s="516"/>
      <c r="F10" s="335"/>
      <c r="G10" s="414"/>
      <c r="H10" s="412"/>
      <c r="I10" s="412"/>
      <c r="J10" s="412"/>
      <c r="L10" s="412"/>
      <c r="M10" s="412"/>
    </row>
    <row r="11" spans="3:13" s="16" customFormat="1" ht="18.75" customHeight="1">
      <c r="C11" s="544" t="s">
        <v>174</v>
      </c>
      <c r="D11" s="596" t="s">
        <v>129</v>
      </c>
      <c r="E11" s="602" t="s">
        <v>253</v>
      </c>
      <c r="F11" s="293"/>
      <c r="G11" s="411"/>
      <c r="H11" s="477"/>
      <c r="I11" s="478"/>
      <c r="J11" s="410"/>
      <c r="L11" s="410"/>
      <c r="M11" s="410"/>
    </row>
    <row r="12" spans="3:13" s="97" customFormat="1" ht="18.75" customHeight="1">
      <c r="C12" s="545"/>
      <c r="D12" s="578"/>
      <c r="E12" s="603"/>
      <c r="F12" s="336"/>
      <c r="G12" s="479"/>
      <c r="H12" s="413"/>
      <c r="I12" s="413"/>
      <c r="J12" s="413"/>
      <c r="L12" s="413"/>
      <c r="M12" s="413"/>
    </row>
    <row r="13" spans="3:13" s="97" customFormat="1" ht="11.25" customHeight="1">
      <c r="C13" s="98"/>
      <c r="D13" s="294"/>
      <c r="E13" s="337"/>
      <c r="F13" s="336"/>
      <c r="G13" s="479"/>
      <c r="H13" s="413"/>
      <c r="I13" s="413"/>
      <c r="J13" s="413"/>
      <c r="L13" s="413"/>
      <c r="M13" s="413"/>
    </row>
    <row r="14" spans="3:13" s="94" customFormat="1" ht="21.75" customHeight="1">
      <c r="C14" s="100" t="s">
        <v>239</v>
      </c>
      <c r="D14" s="225">
        <f>+D15+D56</f>
        <v>2889260.65905</v>
      </c>
      <c r="E14" s="225">
        <f>+E15+E56</f>
        <v>8115933.191271451</v>
      </c>
      <c r="F14" s="219"/>
      <c r="G14" s="475"/>
      <c r="H14" s="475"/>
      <c r="I14" s="475">
        <f>+D51+D87</f>
        <v>243.74029000000002</v>
      </c>
      <c r="J14" s="475">
        <f>+E51+E87</f>
        <v>684.66647461</v>
      </c>
      <c r="L14" s="412"/>
      <c r="M14" s="409"/>
    </row>
    <row r="15" spans="3:13" s="94" customFormat="1" ht="21.75" customHeight="1">
      <c r="C15" s="222" t="s">
        <v>90</v>
      </c>
      <c r="D15" s="223">
        <f>SUM(D16:D54)</f>
        <v>521023.36535999965</v>
      </c>
      <c r="E15" s="223">
        <f>SUM(E16:E54)</f>
        <v>1463554.6332962401</v>
      </c>
      <c r="F15" s="219"/>
      <c r="G15" s="475"/>
      <c r="H15" s="475">
        <f>+D15+D66+D112</f>
        <v>1512277.3866499998</v>
      </c>
      <c r="I15" s="475">
        <f>+E15+E66+E112</f>
        <v>4247987.17909985</v>
      </c>
      <c r="J15" s="412"/>
      <c r="L15" s="412"/>
      <c r="M15" s="412"/>
    </row>
    <row r="16" spans="3:13" s="94" customFormat="1" ht="21.75" customHeight="1">
      <c r="C16" s="220" t="s">
        <v>187</v>
      </c>
      <c r="D16" s="221">
        <v>253510.10476</v>
      </c>
      <c r="E16" s="221">
        <f>+D16*$G$5</f>
        <v>712109.88427084</v>
      </c>
      <c r="F16" s="219"/>
      <c r="G16" s="414"/>
      <c r="H16" s="475">
        <f>+D56+D89</f>
        <v>2581860.9174</v>
      </c>
      <c r="I16" s="475">
        <f>+E56+E89</f>
        <v>7252447.316976601</v>
      </c>
      <c r="J16" s="412"/>
      <c r="L16" s="412"/>
      <c r="M16" s="412"/>
    </row>
    <row r="17" spans="3:13" s="94" customFormat="1" ht="21.75" customHeight="1">
      <c r="C17" s="220" t="s">
        <v>286</v>
      </c>
      <c r="D17" s="221">
        <v>59771.04966</v>
      </c>
      <c r="E17" s="221">
        <f aca="true" t="shared" si="0" ref="E17:E54">+D17*$G$5</f>
        <v>167896.87849494</v>
      </c>
      <c r="F17" s="219"/>
      <c r="G17" s="414"/>
      <c r="H17" s="475"/>
      <c r="I17" s="480"/>
      <c r="J17" s="412"/>
      <c r="L17" s="412"/>
      <c r="M17" s="412"/>
    </row>
    <row r="18" spans="3:13" s="94" customFormat="1" ht="21.75" customHeight="1">
      <c r="C18" s="220" t="s">
        <v>49</v>
      </c>
      <c r="D18" s="221">
        <v>33272.87572</v>
      </c>
      <c r="E18" s="221">
        <f>+D18*$G$5</f>
        <v>93463.50789748</v>
      </c>
      <c r="F18" s="219"/>
      <c r="G18" s="414"/>
      <c r="H18" s="409"/>
      <c r="I18" s="480"/>
      <c r="J18" s="412"/>
      <c r="L18" s="412"/>
      <c r="M18" s="412"/>
    </row>
    <row r="19" spans="3:13" s="94" customFormat="1" ht="21.75" customHeight="1">
      <c r="C19" s="220" t="s">
        <v>44</v>
      </c>
      <c r="D19" s="221">
        <v>27713.94518</v>
      </c>
      <c r="E19" s="221">
        <f t="shared" si="0"/>
        <v>77848.47201062</v>
      </c>
      <c r="F19" s="219"/>
      <c r="G19" s="414"/>
      <c r="H19" s="475">
        <f>+H15+H16</f>
        <v>4094138.30405</v>
      </c>
      <c r="I19" s="475">
        <f>+I15+I16</f>
        <v>11500434.496076452</v>
      </c>
      <c r="J19" s="412"/>
      <c r="L19" s="412"/>
      <c r="M19" s="412"/>
    </row>
    <row r="20" spans="3:13" s="94" customFormat="1" ht="21.75" customHeight="1">
      <c r="C20" s="220" t="s">
        <v>98</v>
      </c>
      <c r="D20" s="221">
        <v>24780.42942</v>
      </c>
      <c r="E20" s="221">
        <f t="shared" si="0"/>
        <v>69608.22624078</v>
      </c>
      <c r="F20" s="219"/>
      <c r="G20" s="414"/>
      <c r="H20" s="409"/>
      <c r="I20" s="480"/>
      <c r="J20" s="412"/>
      <c r="L20" s="412"/>
      <c r="M20" s="412"/>
    </row>
    <row r="21" spans="3:13" s="94" customFormat="1" ht="21.75" customHeight="1">
      <c r="C21" s="220" t="s">
        <v>55</v>
      </c>
      <c r="D21" s="221">
        <v>16433.96832</v>
      </c>
      <c r="E21" s="221">
        <f t="shared" si="0"/>
        <v>46163.01701088</v>
      </c>
      <c r="F21" s="219"/>
      <c r="G21" s="414"/>
      <c r="H21" s="475">
        <f>+D51+D87</f>
        <v>243.74029000000002</v>
      </c>
      <c r="I21" s="475">
        <f>+E51+E87</f>
        <v>684.66647461</v>
      </c>
      <c r="J21" s="412"/>
      <c r="L21" s="412"/>
      <c r="M21" s="412"/>
    </row>
    <row r="22" spans="3:13" s="94" customFormat="1" ht="21.75" customHeight="1">
      <c r="C22" s="220" t="s">
        <v>52</v>
      </c>
      <c r="D22" s="221">
        <v>15522.337410000002</v>
      </c>
      <c r="E22" s="221">
        <f t="shared" si="0"/>
        <v>43602.24578469001</v>
      </c>
      <c r="F22" s="219"/>
      <c r="G22" s="414"/>
      <c r="H22" s="475"/>
      <c r="I22" s="475"/>
      <c r="J22" s="412"/>
      <c r="L22" s="412"/>
      <c r="M22" s="412"/>
    </row>
    <row r="23" spans="3:13" s="94" customFormat="1" ht="21.75" customHeight="1">
      <c r="C23" s="220" t="s">
        <v>54</v>
      </c>
      <c r="D23" s="221">
        <v>11069.68161</v>
      </c>
      <c r="E23" s="221">
        <f t="shared" si="0"/>
        <v>31094.73564249</v>
      </c>
      <c r="F23" s="219"/>
      <c r="G23" s="414"/>
      <c r="H23" s="475"/>
      <c r="I23" s="475"/>
      <c r="J23" s="412"/>
      <c r="L23" s="412"/>
      <c r="M23" s="412"/>
    </row>
    <row r="24" spans="3:13" s="94" customFormat="1" ht="21.75" customHeight="1">
      <c r="C24" s="220" t="s">
        <v>56</v>
      </c>
      <c r="D24" s="221">
        <v>9658.87319</v>
      </c>
      <c r="E24" s="221">
        <f t="shared" si="0"/>
        <v>27131.774790710002</v>
      </c>
      <c r="F24" s="219"/>
      <c r="G24" s="414"/>
      <c r="H24" s="412"/>
      <c r="I24" s="475"/>
      <c r="J24" s="412"/>
      <c r="L24" s="412"/>
      <c r="M24" s="412"/>
    </row>
    <row r="25" spans="3:13" s="94" customFormat="1" ht="21.75" customHeight="1">
      <c r="C25" s="220" t="s">
        <v>48</v>
      </c>
      <c r="D25" s="221">
        <v>9601.42958</v>
      </c>
      <c r="E25" s="221">
        <f>+D25*$G$5</f>
        <v>26970.41569022</v>
      </c>
      <c r="F25" s="219"/>
      <c r="G25" s="414"/>
      <c r="H25" s="475"/>
      <c r="I25" s="475"/>
      <c r="J25" s="412"/>
      <c r="L25" s="412"/>
      <c r="M25" s="412"/>
    </row>
    <row r="26" spans="3:13" s="94" customFormat="1" ht="21.75" customHeight="1">
      <c r="C26" s="220" t="s">
        <v>287</v>
      </c>
      <c r="D26" s="221">
        <v>7782.0078300000005</v>
      </c>
      <c r="E26" s="221">
        <f t="shared" si="0"/>
        <v>21859.659994470003</v>
      </c>
      <c r="F26" s="219"/>
      <c r="G26" s="414"/>
      <c r="H26" s="475"/>
      <c r="I26" s="475"/>
      <c r="J26" s="412"/>
      <c r="L26" s="412"/>
      <c r="M26" s="412"/>
    </row>
    <row r="27" spans="3:13" s="94" customFormat="1" ht="21.75" customHeight="1">
      <c r="C27" s="220" t="s">
        <v>59</v>
      </c>
      <c r="D27" s="221">
        <v>6939.87898</v>
      </c>
      <c r="E27" s="221">
        <f t="shared" si="0"/>
        <v>19494.120054820003</v>
      </c>
      <c r="F27" s="219"/>
      <c r="G27" s="414"/>
      <c r="H27" s="475">
        <f>+D51+D87</f>
        <v>243.74029000000002</v>
      </c>
      <c r="I27" s="475">
        <f>+E51+E87</f>
        <v>684.66647461</v>
      </c>
      <c r="J27" s="412"/>
      <c r="L27" s="412"/>
      <c r="M27" s="412"/>
    </row>
    <row r="28" spans="3:13" s="94" customFormat="1" ht="21.75" customHeight="1">
      <c r="C28" s="220" t="s">
        <v>285</v>
      </c>
      <c r="D28" s="221">
        <v>4594.809969999999</v>
      </c>
      <c r="E28" s="221">
        <f t="shared" si="0"/>
        <v>12906.821205729999</v>
      </c>
      <c r="F28" s="219"/>
      <c r="G28" s="414"/>
      <c r="H28" s="475"/>
      <c r="I28" s="475"/>
      <c r="J28" s="412"/>
      <c r="L28" s="412"/>
      <c r="M28" s="412"/>
    </row>
    <row r="29" spans="3:13" s="94" customFormat="1" ht="21.75" customHeight="1">
      <c r="C29" s="220" t="s">
        <v>57</v>
      </c>
      <c r="D29" s="221">
        <v>4207.82709</v>
      </c>
      <c r="E29" s="221">
        <f>+D29*$G$5</f>
        <v>11819.78629581</v>
      </c>
      <c r="F29" s="219"/>
      <c r="G29" s="414"/>
      <c r="H29" s="409"/>
      <c r="I29" s="480"/>
      <c r="J29" s="412"/>
      <c r="L29" s="412"/>
      <c r="M29" s="412"/>
    </row>
    <row r="30" spans="3:13" s="94" customFormat="1" ht="21.75" customHeight="1">
      <c r="C30" s="220" t="s">
        <v>62</v>
      </c>
      <c r="D30" s="221">
        <v>4095.8482999999997</v>
      </c>
      <c r="E30" s="221">
        <f>+D30*$G$5</f>
        <v>11505.2378747</v>
      </c>
      <c r="F30" s="219"/>
      <c r="G30" s="414"/>
      <c r="H30" s="409"/>
      <c r="I30" s="480"/>
      <c r="J30" s="412"/>
      <c r="L30" s="412"/>
      <c r="M30" s="412"/>
    </row>
    <row r="31" spans="3:13" s="219" customFormat="1" ht="21.75" customHeight="1">
      <c r="C31" s="220" t="s">
        <v>46</v>
      </c>
      <c r="D31" s="221">
        <v>3525.68468</v>
      </c>
      <c r="E31" s="221">
        <f>+D31*$G$5</f>
        <v>9903.64826612</v>
      </c>
      <c r="G31" s="414"/>
      <c r="H31" s="481"/>
      <c r="I31" s="482"/>
      <c r="J31" s="414"/>
      <c r="L31" s="414"/>
      <c r="M31" s="414"/>
    </row>
    <row r="32" spans="3:13" s="94" customFormat="1" ht="21.75" customHeight="1">
      <c r="C32" s="220" t="s">
        <v>53</v>
      </c>
      <c r="D32" s="221">
        <v>3261.97987</v>
      </c>
      <c r="E32" s="221">
        <f t="shared" si="0"/>
        <v>9162.90145483</v>
      </c>
      <c r="F32" s="219"/>
      <c r="G32" s="414"/>
      <c r="H32" s="409"/>
      <c r="I32" s="480"/>
      <c r="J32" s="412"/>
      <c r="L32" s="412"/>
      <c r="M32" s="412"/>
    </row>
    <row r="33" spans="3:13" s="94" customFormat="1" ht="21.75" customHeight="1">
      <c r="C33" s="220" t="s">
        <v>63</v>
      </c>
      <c r="D33" s="221">
        <v>2776.86159</v>
      </c>
      <c r="E33" s="221">
        <f t="shared" si="0"/>
        <v>7800.204206310001</v>
      </c>
      <c r="F33" s="219"/>
      <c r="G33" s="414"/>
      <c r="H33" s="409"/>
      <c r="I33" s="480"/>
      <c r="J33" s="412"/>
      <c r="L33" s="412"/>
      <c r="M33" s="412"/>
    </row>
    <row r="34" spans="3:13" s="94" customFormat="1" ht="21.75" customHeight="1">
      <c r="C34" s="220" t="s">
        <v>65</v>
      </c>
      <c r="D34" s="221">
        <v>2608.5371099999998</v>
      </c>
      <c r="E34" s="221">
        <f t="shared" si="0"/>
        <v>7327.3807419899995</v>
      </c>
      <c r="F34" s="219"/>
      <c r="G34" s="414"/>
      <c r="H34" s="409"/>
      <c r="I34" s="480"/>
      <c r="J34" s="412"/>
      <c r="L34" s="412"/>
      <c r="M34" s="412"/>
    </row>
    <row r="35" spans="3:13" s="94" customFormat="1" ht="21.75" customHeight="1">
      <c r="C35" s="220" t="s">
        <v>66</v>
      </c>
      <c r="D35" s="221">
        <v>2371.9026400000002</v>
      </c>
      <c r="E35" s="221">
        <f t="shared" si="0"/>
        <v>6662.674515760001</v>
      </c>
      <c r="F35" s="219"/>
      <c r="G35" s="414"/>
      <c r="H35" s="409"/>
      <c r="I35" s="480"/>
      <c r="J35" s="412"/>
      <c r="L35" s="412"/>
      <c r="M35" s="412"/>
    </row>
    <row r="36" spans="3:13" s="94" customFormat="1" ht="21.75" customHeight="1">
      <c r="C36" s="220" t="s">
        <v>64</v>
      </c>
      <c r="D36" s="221">
        <v>2219.6379100000004</v>
      </c>
      <c r="E36" s="221">
        <f t="shared" si="0"/>
        <v>6234.962889190001</v>
      </c>
      <c r="F36" s="219"/>
      <c r="G36" s="414"/>
      <c r="H36" s="409"/>
      <c r="I36" s="480"/>
      <c r="J36" s="412"/>
      <c r="L36" s="412"/>
      <c r="M36" s="412"/>
    </row>
    <row r="37" spans="3:13" s="94" customFormat="1" ht="21.75" customHeight="1">
      <c r="C37" s="220" t="s">
        <v>67</v>
      </c>
      <c r="D37" s="221">
        <v>2183.2997600000003</v>
      </c>
      <c r="E37" s="221">
        <f t="shared" si="0"/>
        <v>6132.8890258400015</v>
      </c>
      <c r="F37" s="219"/>
      <c r="G37" s="414"/>
      <c r="H37" s="409"/>
      <c r="I37" s="480"/>
      <c r="J37" s="412"/>
      <c r="L37" s="412"/>
      <c r="M37" s="412"/>
    </row>
    <row r="38" spans="3:13" s="94" customFormat="1" ht="21.75" customHeight="1">
      <c r="C38" s="220" t="s">
        <v>68</v>
      </c>
      <c r="D38" s="221">
        <v>2097.80486</v>
      </c>
      <c r="E38" s="221">
        <f t="shared" si="0"/>
        <v>5892.733851740001</v>
      </c>
      <c r="F38" s="219"/>
      <c r="G38" s="414"/>
      <c r="H38" s="409"/>
      <c r="I38" s="480"/>
      <c r="J38" s="412"/>
      <c r="L38" s="412"/>
      <c r="M38" s="412"/>
    </row>
    <row r="39" spans="3:13" s="94" customFormat="1" ht="21.75" customHeight="1">
      <c r="C39" s="220" t="s">
        <v>69</v>
      </c>
      <c r="D39" s="221">
        <v>1923.8843</v>
      </c>
      <c r="E39" s="221">
        <f t="shared" si="0"/>
        <v>5404.1909987</v>
      </c>
      <c r="F39" s="219"/>
      <c r="G39" s="414"/>
      <c r="H39" s="409"/>
      <c r="I39" s="480"/>
      <c r="J39" s="412"/>
      <c r="L39" s="412"/>
      <c r="M39" s="412"/>
    </row>
    <row r="40" spans="3:13" s="94" customFormat="1" ht="21.75" customHeight="1">
      <c r="C40" s="220" t="s">
        <v>51</v>
      </c>
      <c r="D40" s="221">
        <v>1490.60151</v>
      </c>
      <c r="E40" s="221">
        <f t="shared" si="0"/>
        <v>4187.09964159</v>
      </c>
      <c r="F40" s="219"/>
      <c r="G40" s="414"/>
      <c r="H40" s="483"/>
      <c r="I40" s="483"/>
      <c r="J40" s="412"/>
      <c r="L40" s="412"/>
      <c r="M40" s="412"/>
    </row>
    <row r="41" spans="3:13" s="94" customFormat="1" ht="21.75" customHeight="1">
      <c r="C41" s="220" t="s">
        <v>61</v>
      </c>
      <c r="D41" s="221">
        <v>1450.61455</v>
      </c>
      <c r="E41" s="221">
        <f t="shared" si="0"/>
        <v>4074.7762709500003</v>
      </c>
      <c r="F41" s="219"/>
      <c r="G41" s="414"/>
      <c r="H41" s="409"/>
      <c r="I41" s="480"/>
      <c r="J41" s="412"/>
      <c r="L41" s="412"/>
      <c r="M41" s="412"/>
    </row>
    <row r="42" spans="3:13" s="94" customFormat="1" ht="21.75" customHeight="1">
      <c r="C42" s="220" t="s">
        <v>70</v>
      </c>
      <c r="D42" s="221">
        <v>1219.28245</v>
      </c>
      <c r="E42" s="221">
        <f t="shared" si="0"/>
        <v>3424.96440205</v>
      </c>
      <c r="F42" s="219"/>
      <c r="G42" s="414"/>
      <c r="H42" s="409"/>
      <c r="I42" s="480"/>
      <c r="J42" s="412"/>
      <c r="L42" s="412"/>
      <c r="M42" s="412"/>
    </row>
    <row r="43" spans="3:13" s="94" customFormat="1" ht="21.75" customHeight="1">
      <c r="C43" s="220" t="s">
        <v>71</v>
      </c>
      <c r="D43" s="221">
        <v>1056.6803499999999</v>
      </c>
      <c r="E43" s="221">
        <f>+D43*$G$5</f>
        <v>2968.21510315</v>
      </c>
      <c r="F43" s="219"/>
      <c r="G43" s="414"/>
      <c r="H43" s="409"/>
      <c r="I43" s="480"/>
      <c r="J43" s="412"/>
      <c r="L43" s="412"/>
      <c r="M43" s="412"/>
    </row>
    <row r="44" spans="3:13" s="94" customFormat="1" ht="21.75" customHeight="1">
      <c r="C44" s="220" t="s">
        <v>100</v>
      </c>
      <c r="D44" s="221">
        <v>787.0780299999999</v>
      </c>
      <c r="E44" s="221">
        <f>+D44*$G$5</f>
        <v>2210.9021862699997</v>
      </c>
      <c r="F44" s="219"/>
      <c r="G44" s="414"/>
      <c r="H44" s="409"/>
      <c r="I44" s="480"/>
      <c r="J44" s="412"/>
      <c r="L44" s="412"/>
      <c r="M44" s="412"/>
    </row>
    <row r="45" spans="3:13" s="94" customFormat="1" ht="21.75" customHeight="1">
      <c r="C45" s="220" t="s">
        <v>73</v>
      </c>
      <c r="D45" s="221">
        <v>608.2667299999999</v>
      </c>
      <c r="E45" s="221">
        <f t="shared" si="0"/>
        <v>1708.6212445699998</v>
      </c>
      <c r="F45" s="219"/>
      <c r="G45" s="414" t="s">
        <v>297</v>
      </c>
      <c r="H45" s="409"/>
      <c r="I45" s="480"/>
      <c r="J45" s="412"/>
      <c r="L45" s="412"/>
      <c r="M45" s="412"/>
    </row>
    <row r="46" spans="3:13" s="94" customFormat="1" ht="21.75" customHeight="1">
      <c r="C46" s="220" t="s">
        <v>74</v>
      </c>
      <c r="D46" s="221">
        <v>545.88359</v>
      </c>
      <c r="E46" s="221">
        <f t="shared" si="0"/>
        <v>1533.38700431</v>
      </c>
      <c r="F46" s="219"/>
      <c r="G46" s="414" t="s">
        <v>292</v>
      </c>
      <c r="H46" s="409"/>
      <c r="I46" s="480"/>
      <c r="J46" s="412"/>
      <c r="L46" s="412"/>
      <c r="M46" s="412"/>
    </row>
    <row r="47" spans="3:13" s="219" customFormat="1" ht="21.75" customHeight="1">
      <c r="C47" s="220" t="s">
        <v>261</v>
      </c>
      <c r="D47" s="221">
        <v>484.01764000000003</v>
      </c>
      <c r="E47" s="221">
        <f>+D47*$G$5</f>
        <v>1359.6055507600001</v>
      </c>
      <c r="G47" s="414" t="s">
        <v>292</v>
      </c>
      <c r="H47" s="481"/>
      <c r="I47" s="482"/>
      <c r="J47" s="414"/>
      <c r="L47" s="414"/>
      <c r="M47" s="414"/>
    </row>
    <row r="48" spans="3:13" s="94" customFormat="1" ht="21.75" customHeight="1">
      <c r="C48" s="220" t="s">
        <v>50</v>
      </c>
      <c r="D48" s="221">
        <v>425.87525</v>
      </c>
      <c r="E48" s="221">
        <f>+D48*$G$5</f>
        <v>1196.28357725</v>
      </c>
      <c r="F48" s="219"/>
      <c r="G48" s="414"/>
      <c r="H48" s="409"/>
      <c r="I48" s="480"/>
      <c r="J48" s="412"/>
      <c r="L48" s="412"/>
      <c r="M48" s="412"/>
    </row>
    <row r="49" spans="3:13" s="94" customFormat="1" ht="21.75" customHeight="1">
      <c r="C49" s="220" t="s">
        <v>75</v>
      </c>
      <c r="D49" s="221">
        <v>330.83836</v>
      </c>
      <c r="E49" s="221">
        <f t="shared" si="0"/>
        <v>929.3249532400001</v>
      </c>
      <c r="F49" s="219"/>
      <c r="G49" s="414"/>
      <c r="H49" s="409"/>
      <c r="I49" s="480"/>
      <c r="J49" s="412"/>
      <c r="L49" s="412"/>
      <c r="M49" s="412"/>
    </row>
    <row r="50" spans="3:13" s="94" customFormat="1" ht="21.75" customHeight="1">
      <c r="C50" s="220" t="s">
        <v>77</v>
      </c>
      <c r="D50" s="221">
        <v>239.32684</v>
      </c>
      <c r="E50" s="221">
        <f t="shared" si="0"/>
        <v>672.2690935600001</v>
      </c>
      <c r="F50" s="219"/>
      <c r="G50" s="414"/>
      <c r="H50" s="409"/>
      <c r="I50" s="480"/>
      <c r="J50" s="412"/>
      <c r="L50" s="412"/>
      <c r="M50" s="412"/>
    </row>
    <row r="51" spans="3:13" s="94" customFormat="1" ht="21.75" customHeight="1">
      <c r="C51" s="220" t="s">
        <v>78</v>
      </c>
      <c r="D51" s="221">
        <v>208.00451</v>
      </c>
      <c r="E51" s="221">
        <f t="shared" si="0"/>
        <v>584.28466859</v>
      </c>
      <c r="F51" s="219"/>
      <c r="G51" s="414"/>
      <c r="H51" s="409"/>
      <c r="I51" s="480"/>
      <c r="J51" s="412"/>
      <c r="L51" s="412"/>
      <c r="M51" s="412"/>
    </row>
    <row r="52" spans="3:13" s="94" customFormat="1" ht="21.75" customHeight="1">
      <c r="C52" s="220" t="s">
        <v>79</v>
      </c>
      <c r="D52" s="221">
        <v>154.43111</v>
      </c>
      <c r="E52" s="221">
        <f t="shared" si="0"/>
        <v>433.79698799</v>
      </c>
      <c r="F52" s="219"/>
      <c r="G52" s="414"/>
      <c r="H52" s="409"/>
      <c r="I52" s="480"/>
      <c r="J52" s="412"/>
      <c r="L52" s="412"/>
      <c r="M52" s="412"/>
    </row>
    <row r="53" spans="3:13" s="94" customFormat="1" ht="21.75" customHeight="1">
      <c r="C53" s="220" t="s">
        <v>80</v>
      </c>
      <c r="D53" s="221">
        <v>89.84397</v>
      </c>
      <c r="E53" s="221">
        <f t="shared" si="0"/>
        <v>252.37171173000002</v>
      </c>
      <c r="F53" s="219"/>
      <c r="G53" s="414"/>
      <c r="H53" s="484"/>
      <c r="I53" s="485"/>
      <c r="J53" s="412"/>
      <c r="L53" s="412"/>
      <c r="M53" s="412"/>
    </row>
    <row r="54" spans="3:13" s="219" customFormat="1" ht="21.75" customHeight="1">
      <c r="C54" s="220" t="s">
        <v>76</v>
      </c>
      <c r="D54" s="221">
        <v>7.96073</v>
      </c>
      <c r="E54" s="221">
        <f t="shared" si="0"/>
        <v>22.36169057</v>
      </c>
      <c r="G54" s="414"/>
      <c r="H54" s="486"/>
      <c r="I54" s="486"/>
      <c r="J54" s="414"/>
      <c r="L54" s="414"/>
      <c r="M54" s="414"/>
    </row>
    <row r="55" spans="3:13" s="219" customFormat="1" ht="10.5" customHeight="1">
      <c r="C55" s="217"/>
      <c r="D55" s="218"/>
      <c r="E55" s="218"/>
      <c r="G55" s="414"/>
      <c r="H55" s="481"/>
      <c r="I55" s="482"/>
      <c r="J55" s="414"/>
      <c r="L55" s="414"/>
      <c r="M55" s="414"/>
    </row>
    <row r="56" spans="3:13" s="219" customFormat="1" ht="21.75" customHeight="1">
      <c r="C56" s="222" t="s">
        <v>26</v>
      </c>
      <c r="D56" s="223">
        <f>+D57+D58+D59</f>
        <v>2368237.29369</v>
      </c>
      <c r="E56" s="223">
        <f>+E57+E58+E59</f>
        <v>6652378.557975211</v>
      </c>
      <c r="G56" s="414"/>
      <c r="H56" s="487"/>
      <c r="I56" s="482"/>
      <c r="J56" s="414"/>
      <c r="L56" s="414"/>
      <c r="M56" s="414"/>
    </row>
    <row r="57" spans="3:13" s="219" customFormat="1" ht="21.75" customHeight="1">
      <c r="C57" s="220" t="s">
        <v>186</v>
      </c>
      <c r="D57" s="221">
        <v>1270114.3617800002</v>
      </c>
      <c r="E57" s="221">
        <f>+D57*$G$5</f>
        <v>3567751.2422400205</v>
      </c>
      <c r="G57" s="475" t="s">
        <v>292</v>
      </c>
      <c r="H57" s="475"/>
      <c r="I57" s="482"/>
      <c r="J57" s="414"/>
      <c r="L57" s="414"/>
      <c r="M57" s="414"/>
    </row>
    <row r="58" spans="3:13" s="219" customFormat="1" ht="21.75" customHeight="1">
      <c r="C58" s="220" t="s">
        <v>188</v>
      </c>
      <c r="D58" s="221">
        <v>800000</v>
      </c>
      <c r="E58" s="221">
        <f>+D58*$G$5</f>
        <v>2247200</v>
      </c>
      <c r="G58" s="414" t="s">
        <v>292</v>
      </c>
      <c r="H58" s="481"/>
      <c r="I58" s="482"/>
      <c r="J58" s="414"/>
      <c r="L58" s="414"/>
      <c r="M58" s="414"/>
    </row>
    <row r="59" spans="3:13" s="219" customFormat="1" ht="18" customHeight="1">
      <c r="C59" s="220" t="s">
        <v>214</v>
      </c>
      <c r="D59" s="221">
        <v>298122.93191</v>
      </c>
      <c r="E59" s="221">
        <f>+D59*$G$5</f>
        <v>837427.3157351901</v>
      </c>
      <c r="G59" s="414" t="s">
        <v>292</v>
      </c>
      <c r="H59" s="481"/>
      <c r="I59" s="488"/>
      <c r="J59" s="414"/>
      <c r="L59" s="414"/>
      <c r="M59" s="414"/>
    </row>
    <row r="60" spans="3:13" s="94" customFormat="1" ht="18" customHeight="1">
      <c r="C60" s="101"/>
      <c r="D60" s="276"/>
      <c r="E60" s="276"/>
      <c r="F60" s="219"/>
      <c r="G60" s="414"/>
      <c r="H60" s="489"/>
      <c r="I60" s="488"/>
      <c r="J60" s="412"/>
      <c r="L60" s="412"/>
      <c r="M60" s="412"/>
    </row>
    <row r="61" spans="3:13" s="94" customFormat="1" ht="21.75" customHeight="1" hidden="1">
      <c r="C61" s="166" t="s">
        <v>197</v>
      </c>
      <c r="D61" s="225">
        <f>+D62</f>
        <v>0</v>
      </c>
      <c r="E61" s="225">
        <f>+E62</f>
        <v>0</v>
      </c>
      <c r="F61" s="219"/>
      <c r="G61" s="414"/>
      <c r="H61" s="409"/>
      <c r="I61" s="490"/>
      <c r="J61" s="491"/>
      <c r="L61" s="412"/>
      <c r="M61" s="409"/>
    </row>
    <row r="62" spans="3:13" s="94" customFormat="1" ht="21.75" customHeight="1" hidden="1">
      <c r="C62" s="163" t="s">
        <v>90</v>
      </c>
      <c r="D62" s="218">
        <f>+D63</f>
        <v>0</v>
      </c>
      <c r="E62" s="218">
        <f>+E63</f>
        <v>0</v>
      </c>
      <c r="F62" s="219"/>
      <c r="G62" s="414"/>
      <c r="H62" s="409"/>
      <c r="I62" s="492"/>
      <c r="J62" s="412"/>
      <c r="L62" s="412"/>
      <c r="M62" s="409"/>
    </row>
    <row r="63" spans="3:13" s="94" customFormat="1" ht="21.75" customHeight="1" hidden="1">
      <c r="C63" s="164" t="s">
        <v>189</v>
      </c>
      <c r="D63" s="221">
        <v>0</v>
      </c>
      <c r="E63" s="221">
        <f>+D63*$G$5</f>
        <v>0</v>
      </c>
      <c r="F63" s="219"/>
      <c r="G63" s="414"/>
      <c r="H63" s="409"/>
      <c r="I63" s="492"/>
      <c r="J63" s="412"/>
      <c r="L63" s="412"/>
      <c r="M63" s="409"/>
    </row>
    <row r="64" spans="3:13" s="94" customFormat="1" ht="19.5" customHeight="1" hidden="1">
      <c r="C64" s="165"/>
      <c r="D64" s="295"/>
      <c r="E64" s="295"/>
      <c r="F64" s="219"/>
      <c r="G64" s="414"/>
      <c r="H64" s="409"/>
      <c r="I64" s="492"/>
      <c r="J64" s="412"/>
      <c r="K64" s="398"/>
      <c r="L64" s="412"/>
      <c r="M64" s="412"/>
    </row>
    <row r="65" spans="3:13" s="94" customFormat="1" ht="21.75" customHeight="1">
      <c r="C65" s="224" t="s">
        <v>240</v>
      </c>
      <c r="D65" s="225">
        <f>+D66+D89</f>
        <v>994539.08509</v>
      </c>
      <c r="E65" s="225">
        <f>+E66+E89</f>
        <v>2793660.29001781</v>
      </c>
      <c r="F65" s="219"/>
      <c r="G65" s="414"/>
      <c r="H65" s="493"/>
      <c r="I65" s="494"/>
      <c r="J65" s="495"/>
      <c r="L65" s="412"/>
      <c r="M65" s="412"/>
    </row>
    <row r="66" spans="3:13" s="94" customFormat="1" ht="21.75" customHeight="1">
      <c r="C66" s="222" t="s">
        <v>25</v>
      </c>
      <c r="D66" s="223">
        <f>SUM(D67:D87)</f>
        <v>780915.46138</v>
      </c>
      <c r="E66" s="223">
        <f>SUM(E67:E87)</f>
        <v>2193591.53101642</v>
      </c>
      <c r="F66" s="219"/>
      <c r="G66" s="414"/>
      <c r="H66" s="496"/>
      <c r="I66" s="497"/>
      <c r="J66" s="412"/>
      <c r="L66" s="412"/>
      <c r="M66" s="412"/>
    </row>
    <row r="67" spans="3:13" s="94" customFormat="1" ht="21.75" customHeight="1">
      <c r="C67" s="220" t="s">
        <v>187</v>
      </c>
      <c r="D67" s="221">
        <v>549727.6764199999</v>
      </c>
      <c r="E67" s="221">
        <f>+D67*$G$5</f>
        <v>1544185.0430637798</v>
      </c>
      <c r="F67" s="219"/>
      <c r="G67" s="414"/>
      <c r="H67" s="412"/>
      <c r="I67" s="498"/>
      <c r="J67" s="412"/>
      <c r="L67" s="412"/>
      <c r="M67" s="412"/>
    </row>
    <row r="68" spans="3:13" s="94" customFormat="1" ht="21.75" customHeight="1">
      <c r="C68" s="220" t="s">
        <v>43</v>
      </c>
      <c r="D68" s="221">
        <v>120443.85901999999</v>
      </c>
      <c r="E68" s="221">
        <f aca="true" t="shared" si="1" ref="E68:E87">+D68*$G$5</f>
        <v>338326.79998718</v>
      </c>
      <c r="F68" s="219"/>
      <c r="G68" s="414"/>
      <c r="H68" s="412"/>
      <c r="I68" s="412"/>
      <c r="J68" s="412"/>
      <c r="L68" s="412"/>
      <c r="M68" s="412"/>
    </row>
    <row r="69" spans="3:13" s="94" customFormat="1" ht="21.75" customHeight="1">
      <c r="C69" s="220" t="s">
        <v>51</v>
      </c>
      <c r="D69" s="221">
        <v>33089.77003</v>
      </c>
      <c r="E69" s="221">
        <f t="shared" si="1"/>
        <v>92949.16401427</v>
      </c>
      <c r="F69" s="219"/>
      <c r="G69" s="414"/>
      <c r="H69" s="412"/>
      <c r="I69" s="412"/>
      <c r="J69" s="412"/>
      <c r="L69" s="412"/>
      <c r="M69" s="412"/>
    </row>
    <row r="70" spans="3:13" s="94" customFormat="1" ht="21.75" customHeight="1">
      <c r="C70" s="220" t="s">
        <v>262</v>
      </c>
      <c r="D70" s="221">
        <v>13587.389949999999</v>
      </c>
      <c r="E70" s="221">
        <f>+D70*$G$5</f>
        <v>38166.97836955</v>
      </c>
      <c r="F70" s="219"/>
      <c r="G70" s="486"/>
      <c r="H70" s="499"/>
      <c r="I70" s="412"/>
      <c r="J70" s="412"/>
      <c r="L70" s="412"/>
      <c r="M70" s="412"/>
    </row>
    <row r="71" spans="3:13" s="94" customFormat="1" ht="21.75" customHeight="1">
      <c r="C71" s="220" t="s">
        <v>53</v>
      </c>
      <c r="D71" s="221">
        <v>13402.92243</v>
      </c>
      <c r="E71" s="221">
        <f t="shared" si="1"/>
        <v>37648.80910587</v>
      </c>
      <c r="F71" s="219"/>
      <c r="G71" s="500"/>
      <c r="H71" s="412"/>
      <c r="I71" s="412"/>
      <c r="J71" s="412"/>
      <c r="L71" s="412"/>
      <c r="M71" s="412"/>
    </row>
    <row r="72" spans="3:13" s="94" customFormat="1" ht="21.75" customHeight="1">
      <c r="C72" s="220" t="s">
        <v>52</v>
      </c>
      <c r="D72" s="221">
        <v>10212.48215</v>
      </c>
      <c r="E72" s="221">
        <f>+D72*$G$5</f>
        <v>28686.86235935</v>
      </c>
      <c r="F72" s="219"/>
      <c r="G72" s="486"/>
      <c r="H72" s="412"/>
      <c r="I72" s="412"/>
      <c r="J72" s="412"/>
      <c r="L72" s="412"/>
      <c r="M72" s="412"/>
    </row>
    <row r="73" spans="3:13" s="94" customFormat="1" ht="21.75" customHeight="1">
      <c r="C73" s="220" t="s">
        <v>58</v>
      </c>
      <c r="D73" s="221">
        <v>8460.13767</v>
      </c>
      <c r="E73" s="221">
        <f t="shared" si="1"/>
        <v>23764.526715030002</v>
      </c>
      <c r="F73" s="219"/>
      <c r="G73" s="414"/>
      <c r="H73" s="412"/>
      <c r="I73" s="412"/>
      <c r="J73" s="412"/>
      <c r="L73" s="412"/>
      <c r="M73" s="412"/>
    </row>
    <row r="74" spans="3:13" s="94" customFormat="1" ht="21.75" customHeight="1">
      <c r="C74" s="220" t="s">
        <v>54</v>
      </c>
      <c r="D74" s="221">
        <v>6150.201190000001</v>
      </c>
      <c r="E74" s="221">
        <f t="shared" si="1"/>
        <v>17275.915142710004</v>
      </c>
      <c r="F74" s="219"/>
      <c r="G74" s="414"/>
      <c r="H74" s="412"/>
      <c r="I74" s="412"/>
      <c r="J74" s="412"/>
      <c r="L74" s="412"/>
      <c r="M74" s="412"/>
    </row>
    <row r="75" spans="3:13" s="94" customFormat="1" ht="21.75" customHeight="1">
      <c r="C75" s="220" t="s">
        <v>60</v>
      </c>
      <c r="D75" s="221">
        <v>5934.098730000001</v>
      </c>
      <c r="E75" s="221">
        <f t="shared" si="1"/>
        <v>16668.883332570003</v>
      </c>
      <c r="F75" s="219"/>
      <c r="G75" s="414"/>
      <c r="H75" s="412"/>
      <c r="I75" s="412"/>
      <c r="J75" s="412"/>
      <c r="L75" s="412"/>
      <c r="M75" s="412"/>
    </row>
    <row r="76" spans="3:13" s="94" customFormat="1" ht="21.75" customHeight="1">
      <c r="C76" s="220" t="s">
        <v>101</v>
      </c>
      <c r="D76" s="221">
        <v>5889.35134</v>
      </c>
      <c r="E76" s="221">
        <f t="shared" si="1"/>
        <v>16543.187914060003</v>
      </c>
      <c r="F76" s="219"/>
      <c r="G76" s="414"/>
      <c r="H76" s="412"/>
      <c r="I76" s="412"/>
      <c r="J76" s="412"/>
      <c r="L76" s="412"/>
      <c r="M76" s="412"/>
    </row>
    <row r="77" spans="3:13" s="94" customFormat="1" ht="21.75" customHeight="1">
      <c r="C77" s="220" t="s">
        <v>57</v>
      </c>
      <c r="D77" s="221">
        <v>4822.13551</v>
      </c>
      <c r="E77" s="221">
        <f t="shared" si="1"/>
        <v>13545.378647590001</v>
      </c>
      <c r="F77" s="219"/>
      <c r="G77" s="414"/>
      <c r="H77" s="412"/>
      <c r="I77" s="412"/>
      <c r="J77" s="412"/>
      <c r="L77" s="412"/>
      <c r="M77" s="412"/>
    </row>
    <row r="78" spans="3:13" s="94" customFormat="1" ht="21.75" customHeight="1">
      <c r="C78" s="220" t="s">
        <v>61</v>
      </c>
      <c r="D78" s="221">
        <v>3657.15074</v>
      </c>
      <c r="E78" s="221">
        <f t="shared" si="1"/>
        <v>10272.936428660001</v>
      </c>
      <c r="F78" s="219"/>
      <c r="G78" s="414"/>
      <c r="H78" s="412"/>
      <c r="I78" s="412"/>
      <c r="J78" s="412"/>
      <c r="L78" s="412"/>
      <c r="M78" s="412"/>
    </row>
    <row r="79" spans="3:13" s="94" customFormat="1" ht="21.75" customHeight="1">
      <c r="C79" s="220" t="s">
        <v>66</v>
      </c>
      <c r="D79" s="221">
        <v>2137.22365</v>
      </c>
      <c r="E79" s="221">
        <f>+D79*$G$5</f>
        <v>6003.46123285</v>
      </c>
      <c r="F79" s="219"/>
      <c r="G79" s="414"/>
      <c r="H79" s="412"/>
      <c r="I79" s="412"/>
      <c r="J79" s="412"/>
      <c r="L79" s="412"/>
      <c r="M79" s="412"/>
    </row>
    <row r="80" spans="3:13" s="94" customFormat="1" ht="21.75" customHeight="1">
      <c r="C80" s="220" t="s">
        <v>72</v>
      </c>
      <c r="D80" s="221">
        <v>979.68103</v>
      </c>
      <c r="E80" s="221">
        <f t="shared" si="1"/>
        <v>2751.92401327</v>
      </c>
      <c r="F80" s="219"/>
      <c r="G80" s="414"/>
      <c r="H80" s="412"/>
      <c r="I80" s="412"/>
      <c r="J80" s="412"/>
      <c r="L80" s="412"/>
      <c r="M80" s="412"/>
    </row>
    <row r="81" spans="3:13" s="94" customFormat="1" ht="21.75" customHeight="1">
      <c r="C81" s="220" t="s">
        <v>76</v>
      </c>
      <c r="D81" s="221">
        <v>816.59292</v>
      </c>
      <c r="E81" s="221">
        <f t="shared" si="1"/>
        <v>2293.8095122800005</v>
      </c>
      <c r="F81" s="219"/>
      <c r="G81" s="414"/>
      <c r="H81" s="475"/>
      <c r="I81" s="412"/>
      <c r="J81" s="412"/>
      <c r="L81" s="412"/>
      <c r="M81" s="412"/>
    </row>
    <row r="82" spans="3:13" s="94" customFormat="1" ht="21.75" customHeight="1">
      <c r="C82" s="220" t="s">
        <v>59</v>
      </c>
      <c r="D82" s="221">
        <v>620.02233</v>
      </c>
      <c r="E82" s="221">
        <f t="shared" si="1"/>
        <v>1741.6427249700002</v>
      </c>
      <c r="F82" s="219"/>
      <c r="G82" s="414"/>
      <c r="H82" s="412"/>
      <c r="I82" s="412"/>
      <c r="J82" s="412"/>
      <c r="L82" s="412"/>
      <c r="M82" s="412"/>
    </row>
    <row r="83" spans="3:13" s="94" customFormat="1" ht="21.75" customHeight="1">
      <c r="C83" s="220" t="s">
        <v>64</v>
      </c>
      <c r="D83" s="221">
        <v>493.80614</v>
      </c>
      <c r="E83" s="221">
        <f t="shared" si="1"/>
        <v>1387.1014472600002</v>
      </c>
      <c r="F83" s="219"/>
      <c r="G83" s="414"/>
      <c r="H83" s="501"/>
      <c r="I83" s="412"/>
      <c r="J83" s="412"/>
      <c r="L83" s="412"/>
      <c r="M83" s="412"/>
    </row>
    <row r="84" spans="3:13" s="94" customFormat="1" ht="21.75" customHeight="1">
      <c r="C84" s="220" t="s">
        <v>81</v>
      </c>
      <c r="D84" s="221">
        <v>249.74881</v>
      </c>
      <c r="E84" s="221">
        <f t="shared" si="1"/>
        <v>701.54440729</v>
      </c>
      <c r="F84" s="219"/>
      <c r="G84" s="414"/>
      <c r="H84" s="412"/>
      <c r="I84" s="412"/>
      <c r="J84" s="412"/>
      <c r="L84" s="412"/>
      <c r="M84" s="412"/>
    </row>
    <row r="85" spans="3:13" s="94" customFormat="1" ht="21.75" customHeight="1">
      <c r="C85" s="220" t="s">
        <v>71</v>
      </c>
      <c r="D85" s="221">
        <v>107.74031</v>
      </c>
      <c r="E85" s="221">
        <f t="shared" si="1"/>
        <v>302.64253079</v>
      </c>
      <c r="F85" s="219"/>
      <c r="G85" s="414"/>
      <c r="H85" s="412"/>
      <c r="I85" s="412"/>
      <c r="J85" s="412"/>
      <c r="L85" s="412"/>
      <c r="M85" s="412"/>
    </row>
    <row r="86" spans="3:13" s="94" customFormat="1" ht="21.75" customHeight="1">
      <c r="C86" s="220" t="s">
        <v>75</v>
      </c>
      <c r="D86" s="221">
        <v>97.73523</v>
      </c>
      <c r="E86" s="221">
        <f t="shared" si="1"/>
        <v>274.53826107000003</v>
      </c>
      <c r="F86" s="219"/>
      <c r="G86" s="414"/>
      <c r="H86" s="412"/>
      <c r="I86" s="412"/>
      <c r="J86" s="412"/>
      <c r="L86" s="412"/>
      <c r="M86" s="412"/>
    </row>
    <row r="87" spans="3:13" s="94" customFormat="1" ht="21.75" customHeight="1">
      <c r="C87" s="220" t="s">
        <v>78</v>
      </c>
      <c r="D87" s="221">
        <v>35.73578</v>
      </c>
      <c r="E87" s="221">
        <f t="shared" si="1"/>
        <v>100.38180602</v>
      </c>
      <c r="F87" s="219"/>
      <c r="G87" s="414"/>
      <c r="H87" s="412"/>
      <c r="I87" s="412"/>
      <c r="J87" s="412"/>
      <c r="L87" s="412"/>
      <c r="M87" s="412"/>
    </row>
    <row r="88" spans="3:13" s="94" customFormat="1" ht="9.75" customHeight="1">
      <c r="C88" s="217"/>
      <c r="D88" s="218"/>
      <c r="E88" s="218"/>
      <c r="F88" s="219"/>
      <c r="G88" s="414"/>
      <c r="H88" s="412"/>
      <c r="I88" s="412"/>
      <c r="J88" s="412"/>
      <c r="L88" s="412"/>
      <c r="M88" s="412"/>
    </row>
    <row r="89" spans="3:13" s="94" customFormat="1" ht="21.75" customHeight="1">
      <c r="C89" s="222" t="s">
        <v>26</v>
      </c>
      <c r="D89" s="223">
        <f>+D90</f>
        <v>213623.62370999999</v>
      </c>
      <c r="E89" s="223">
        <f>+E90</f>
        <v>600068.75900139</v>
      </c>
      <c r="F89" s="219"/>
      <c r="G89" s="414"/>
      <c r="H89" s="494"/>
      <c r="I89" s="412"/>
      <c r="J89" s="412"/>
      <c r="L89" s="412"/>
      <c r="M89" s="412"/>
    </row>
    <row r="90" spans="3:13" s="94" customFormat="1" ht="21.75" customHeight="1">
      <c r="C90" s="220" t="s">
        <v>186</v>
      </c>
      <c r="D90" s="221">
        <v>213623.62370999999</v>
      </c>
      <c r="E90" s="221">
        <f>+D90*$G$5</f>
        <v>600068.75900139</v>
      </c>
      <c r="F90" s="219"/>
      <c r="G90" s="414"/>
      <c r="H90" s="502"/>
      <c r="I90" s="503"/>
      <c r="J90" s="412"/>
      <c r="L90" s="412"/>
      <c r="M90" s="412"/>
    </row>
    <row r="91" spans="3:13" s="94" customFormat="1" ht="4.5" customHeight="1">
      <c r="C91" s="101"/>
      <c r="D91" s="295"/>
      <c r="E91" s="295"/>
      <c r="F91" s="219"/>
      <c r="G91" s="414"/>
      <c r="H91" s="412"/>
      <c r="I91" s="412"/>
      <c r="J91" s="412"/>
      <c r="L91" s="412"/>
      <c r="M91" s="412"/>
    </row>
    <row r="92" spans="3:13" s="94" customFormat="1" ht="15" customHeight="1">
      <c r="C92" s="622" t="s">
        <v>29</v>
      </c>
      <c r="D92" s="624">
        <f>+D65+D14+D61</f>
        <v>3883799.74414</v>
      </c>
      <c r="E92" s="624">
        <f>+E65+E14+E61</f>
        <v>10909593.481289262</v>
      </c>
      <c r="F92" s="219"/>
      <c r="G92" s="414"/>
      <c r="H92" s="412"/>
      <c r="I92" s="409"/>
      <c r="J92" s="412"/>
      <c r="L92" s="412"/>
      <c r="M92" s="412"/>
    </row>
    <row r="93" spans="3:13" s="97" customFormat="1" ht="15" customHeight="1">
      <c r="C93" s="623"/>
      <c r="D93" s="625"/>
      <c r="E93" s="625"/>
      <c r="F93" s="336"/>
      <c r="G93" s="479"/>
      <c r="H93" s="413"/>
      <c r="I93" s="448"/>
      <c r="J93" s="413"/>
      <c r="K93" s="423"/>
      <c r="L93" s="413"/>
      <c r="M93" s="413"/>
    </row>
    <row r="94" spans="3:13" s="94" customFormat="1" ht="7.5" customHeight="1">
      <c r="C94" s="103"/>
      <c r="D94" s="296"/>
      <c r="E94" s="296"/>
      <c r="F94" s="219"/>
      <c r="G94" s="414"/>
      <c r="H94" s="412"/>
      <c r="I94" s="412"/>
      <c r="J94" s="412"/>
      <c r="L94" s="412"/>
      <c r="M94" s="412"/>
    </row>
    <row r="95" spans="1:9" ht="14.25" customHeight="1">
      <c r="A95" s="3"/>
      <c r="B95" s="3"/>
      <c r="C95" s="104" t="s">
        <v>104</v>
      </c>
      <c r="D95" s="297"/>
      <c r="E95" s="338"/>
      <c r="H95" s="455"/>
      <c r="I95" s="504"/>
    </row>
    <row r="96" spans="1:9" ht="14.25" customHeight="1">
      <c r="A96" s="3"/>
      <c r="B96" s="3"/>
      <c r="C96" s="104" t="s">
        <v>278</v>
      </c>
      <c r="D96" s="297"/>
      <c r="E96" s="338"/>
      <c r="H96" s="455"/>
      <c r="I96" s="504"/>
    </row>
    <row r="97" ht="12.75">
      <c r="D97" s="298"/>
    </row>
    <row r="98" spans="4:5" ht="12.75">
      <c r="D98" s="387"/>
      <c r="E98" s="391"/>
    </row>
    <row r="99" ht="12.75">
      <c r="D99" s="394"/>
    </row>
    <row r="100" spans="4:5" ht="12.75">
      <c r="D100" s="390"/>
      <c r="E100" s="390"/>
    </row>
    <row r="101" spans="4:6" ht="12.75">
      <c r="D101" s="299"/>
      <c r="E101" s="299"/>
      <c r="F101" s="299"/>
    </row>
    <row r="102" spans="2:13" s="16" customFormat="1" ht="18">
      <c r="B102" s="626" t="s">
        <v>210</v>
      </c>
      <c r="C102" s="626"/>
      <c r="D102" s="626"/>
      <c r="E102" s="626"/>
      <c r="F102" s="334"/>
      <c r="G102" s="411"/>
      <c r="H102" s="410"/>
      <c r="I102" s="410"/>
      <c r="J102" s="410"/>
      <c r="L102" s="410"/>
      <c r="M102" s="410"/>
    </row>
    <row r="103" spans="2:13" s="16" customFormat="1" ht="19.5" customHeight="1">
      <c r="B103" s="564" t="s">
        <v>231</v>
      </c>
      <c r="C103" s="564"/>
      <c r="D103" s="564"/>
      <c r="E103" s="564"/>
      <c r="F103" s="564"/>
      <c r="G103" s="411"/>
      <c r="H103" s="410"/>
      <c r="I103" s="410"/>
      <c r="J103" s="474"/>
      <c r="L103" s="410"/>
      <c r="M103" s="410"/>
    </row>
    <row r="104" spans="2:13" s="16" customFormat="1" ht="19.5" customHeight="1">
      <c r="B104" s="564" t="s">
        <v>232</v>
      </c>
      <c r="C104" s="564"/>
      <c r="D104" s="564"/>
      <c r="E104" s="564"/>
      <c r="F104" s="419"/>
      <c r="G104" s="411"/>
      <c r="H104" s="410"/>
      <c r="I104" s="410"/>
      <c r="J104" s="474"/>
      <c r="L104" s="410"/>
      <c r="M104" s="410"/>
    </row>
    <row r="105" spans="2:13" s="16" customFormat="1" ht="19.5" customHeight="1">
      <c r="B105" s="627" t="s">
        <v>83</v>
      </c>
      <c r="C105" s="627"/>
      <c r="D105" s="627"/>
      <c r="E105" s="627"/>
      <c r="F105" s="627"/>
      <c r="G105" s="411"/>
      <c r="H105" s="410"/>
      <c r="I105" s="410"/>
      <c r="J105" s="410"/>
      <c r="L105" s="410"/>
      <c r="M105" s="410"/>
    </row>
    <row r="106" spans="2:5" ht="15.75">
      <c r="B106" s="568" t="str">
        <f>+B9</f>
        <v>Al 30 de abril de 2014</v>
      </c>
      <c r="C106" s="568"/>
      <c r="D106" s="568"/>
      <c r="E106" s="315"/>
    </row>
    <row r="107" spans="2:13" s="94" customFormat="1" ht="6.75" customHeight="1">
      <c r="B107" s="516"/>
      <c r="C107" s="516"/>
      <c r="D107" s="516"/>
      <c r="E107" s="516"/>
      <c r="F107" s="335"/>
      <c r="G107" s="414"/>
      <c r="H107" s="412"/>
      <c r="I107" s="412"/>
      <c r="J107" s="412"/>
      <c r="L107" s="412"/>
      <c r="M107" s="412"/>
    </row>
    <row r="108" spans="3:13" s="16" customFormat="1" ht="18.75" customHeight="1">
      <c r="C108" s="544" t="s">
        <v>174</v>
      </c>
      <c r="D108" s="596" t="s">
        <v>129</v>
      </c>
      <c r="E108" s="602" t="s">
        <v>253</v>
      </c>
      <c r="F108" s="293"/>
      <c r="G108" s="411"/>
      <c r="H108" s="505"/>
      <c r="I108" s="505"/>
      <c r="J108" s="505"/>
      <c r="L108" s="410"/>
      <c r="M108" s="410"/>
    </row>
    <row r="109" spans="3:13" s="97" customFormat="1" ht="18.75" customHeight="1">
      <c r="C109" s="545"/>
      <c r="D109" s="578"/>
      <c r="E109" s="603"/>
      <c r="F109" s="336"/>
      <c r="G109" s="479"/>
      <c r="H109" s="506"/>
      <c r="I109" s="506"/>
      <c r="J109" s="506"/>
      <c r="L109" s="413"/>
      <c r="M109" s="413"/>
    </row>
    <row r="110" spans="3:13" s="97" customFormat="1" ht="11.25" customHeight="1">
      <c r="C110" s="98"/>
      <c r="D110" s="294"/>
      <c r="E110" s="337"/>
      <c r="F110" s="336"/>
      <c r="G110" s="479"/>
      <c r="H110" s="506"/>
      <c r="I110" s="506"/>
      <c r="J110" s="506"/>
      <c r="L110" s="413"/>
      <c r="M110" s="413"/>
    </row>
    <row r="111" spans="3:13" s="94" customFormat="1" ht="21.75" customHeight="1">
      <c r="C111" s="226" t="s">
        <v>241</v>
      </c>
      <c r="D111" s="225">
        <f>+D112</f>
        <v>210338.55991</v>
      </c>
      <c r="E111" s="225">
        <f>+E112</f>
        <v>590841.01478719</v>
      </c>
      <c r="F111" s="219"/>
      <c r="G111" s="414"/>
      <c r="H111" s="486"/>
      <c r="I111" s="500"/>
      <c r="J111" s="486"/>
      <c r="L111" s="412"/>
      <c r="M111" s="409"/>
    </row>
    <row r="112" spans="3:13" s="94" customFormat="1" ht="21.75" customHeight="1">
      <c r="C112" s="222" t="s">
        <v>25</v>
      </c>
      <c r="D112" s="223">
        <f>SUM(D113:D124)</f>
        <v>210338.55991</v>
      </c>
      <c r="E112" s="223">
        <f>SUM(E113:E124)</f>
        <v>590841.01478719</v>
      </c>
      <c r="F112" s="219"/>
      <c r="G112" s="414"/>
      <c r="H112" s="484"/>
      <c r="I112" s="500"/>
      <c r="J112" s="507"/>
      <c r="L112" s="412"/>
      <c r="M112" s="412"/>
    </row>
    <row r="113" spans="3:13" s="94" customFormat="1" ht="21.75" customHeight="1">
      <c r="C113" s="220" t="s">
        <v>125</v>
      </c>
      <c r="D113" s="221">
        <v>120714.13544999999</v>
      </c>
      <c r="E113" s="221">
        <f>+D113*$G$5</f>
        <v>339086.00647905</v>
      </c>
      <c r="F113" s="219"/>
      <c r="G113" s="414"/>
      <c r="H113" s="484"/>
      <c r="I113" s="500"/>
      <c r="J113" s="508"/>
      <c r="L113" s="412"/>
      <c r="M113" s="412"/>
    </row>
    <row r="114" spans="3:13" s="94" customFormat="1" ht="21.75" customHeight="1">
      <c r="C114" s="220" t="s">
        <v>285</v>
      </c>
      <c r="D114" s="221">
        <v>29546.244329999994</v>
      </c>
      <c r="E114" s="221">
        <f>+D114*$G$5</f>
        <v>82995.40032296999</v>
      </c>
      <c r="F114" s="219"/>
      <c r="G114" s="414"/>
      <c r="H114" s="484"/>
      <c r="I114" s="500"/>
      <c r="J114" s="500"/>
      <c r="L114" s="412"/>
      <c r="M114" s="412"/>
    </row>
    <row r="115" spans="3:13" s="94" customFormat="1" ht="21.75" customHeight="1">
      <c r="C115" s="220" t="s">
        <v>46</v>
      </c>
      <c r="D115" s="221">
        <v>27126.043729999998</v>
      </c>
      <c r="E115" s="221">
        <f>+D115*$G$5</f>
        <v>76197.05683757</v>
      </c>
      <c r="F115" s="219"/>
      <c r="G115" s="414"/>
      <c r="H115" s="484"/>
      <c r="I115" s="500"/>
      <c r="J115" s="508"/>
      <c r="L115" s="412"/>
      <c r="M115" s="412"/>
    </row>
    <row r="116" spans="3:13" s="94" customFormat="1" ht="21.75" customHeight="1">
      <c r="C116" s="220" t="s">
        <v>45</v>
      </c>
      <c r="D116" s="221">
        <v>13824.042000000001</v>
      </c>
      <c r="E116" s="221">
        <f aca="true" t="shared" si="2" ref="E116:E124">+D116*$G$5</f>
        <v>38831.733978000004</v>
      </c>
      <c r="F116" s="219"/>
      <c r="G116" s="414" t="s">
        <v>297</v>
      </c>
      <c r="H116" s="484"/>
      <c r="I116" s="500"/>
      <c r="J116" s="500"/>
      <c r="L116" s="412"/>
      <c r="M116" s="412"/>
    </row>
    <row r="117" spans="3:13" s="94" customFormat="1" ht="21.75" customHeight="1">
      <c r="C117" s="220" t="s">
        <v>49</v>
      </c>
      <c r="D117" s="221">
        <v>10264.39741</v>
      </c>
      <c r="E117" s="221">
        <f>+D117*$G$5</f>
        <v>28832.69232469</v>
      </c>
      <c r="F117" s="219"/>
      <c r="G117" s="414" t="s">
        <v>292</v>
      </c>
      <c r="H117" s="409"/>
      <c r="I117" s="412"/>
      <c r="J117" s="412"/>
      <c r="L117" s="412"/>
      <c r="M117" s="412"/>
    </row>
    <row r="118" spans="3:13" s="94" customFormat="1" ht="21.75" customHeight="1">
      <c r="C118" s="220" t="s">
        <v>47</v>
      </c>
      <c r="D118" s="221">
        <v>8685.53328</v>
      </c>
      <c r="E118" s="221">
        <f>+D118*$G$5</f>
        <v>24397.66298352</v>
      </c>
      <c r="F118" s="219"/>
      <c r="G118" s="414" t="s">
        <v>292</v>
      </c>
      <c r="H118" s="409"/>
      <c r="I118" s="412"/>
      <c r="J118" s="412"/>
      <c r="L118" s="412"/>
      <c r="M118" s="412"/>
    </row>
    <row r="119" spans="3:13" s="94" customFormat="1" ht="21.75" customHeight="1" hidden="1">
      <c r="C119" s="220" t="s">
        <v>98</v>
      </c>
      <c r="D119" s="221"/>
      <c r="E119" s="221">
        <f t="shared" si="2"/>
        <v>0</v>
      </c>
      <c r="F119" s="219"/>
      <c r="G119" s="414"/>
      <c r="H119" s="409"/>
      <c r="I119" s="412"/>
      <c r="J119" s="412"/>
      <c r="L119" s="412"/>
      <c r="M119" s="412"/>
    </row>
    <row r="120" spans="3:13" s="94" customFormat="1" ht="21.75" customHeight="1" hidden="1">
      <c r="C120" s="220" t="s">
        <v>272</v>
      </c>
      <c r="D120" s="221"/>
      <c r="E120" s="221">
        <f t="shared" si="2"/>
        <v>0</v>
      </c>
      <c r="F120" s="219"/>
      <c r="G120" s="414"/>
      <c r="H120" s="409"/>
      <c r="I120" s="412"/>
      <c r="J120" s="412"/>
      <c r="L120" s="412"/>
      <c r="M120" s="412"/>
    </row>
    <row r="121" spans="3:13" s="94" customFormat="1" ht="21.75" customHeight="1" hidden="1">
      <c r="C121" s="220" t="s">
        <v>272</v>
      </c>
      <c r="D121" s="221">
        <v>0</v>
      </c>
      <c r="E121" s="221">
        <f t="shared" si="2"/>
        <v>0</v>
      </c>
      <c r="F121" s="219"/>
      <c r="G121" s="414"/>
      <c r="H121" s="409"/>
      <c r="I121" s="412"/>
      <c r="J121" s="412"/>
      <c r="L121" s="412"/>
      <c r="M121" s="412"/>
    </row>
    <row r="122" spans="3:13" s="94" customFormat="1" ht="21.75" customHeight="1">
      <c r="C122" s="220" t="s">
        <v>54</v>
      </c>
      <c r="D122" s="221">
        <v>178.16370999999998</v>
      </c>
      <c r="E122" s="221">
        <f t="shared" si="2"/>
        <v>500.46186138999997</v>
      </c>
      <c r="F122" s="219"/>
      <c r="G122" s="414" t="s">
        <v>292</v>
      </c>
      <c r="H122" s="409"/>
      <c r="I122" s="412"/>
      <c r="J122" s="412"/>
      <c r="L122" s="412"/>
      <c r="M122" s="412"/>
    </row>
    <row r="123" spans="3:13" s="94" customFormat="1" ht="21.75" customHeight="1" hidden="1">
      <c r="C123" s="220" t="s">
        <v>185</v>
      </c>
      <c r="D123" s="221">
        <v>0</v>
      </c>
      <c r="E123" s="221">
        <f t="shared" si="2"/>
        <v>0</v>
      </c>
      <c r="F123" s="219"/>
      <c r="G123" s="414"/>
      <c r="H123" s="409"/>
      <c r="I123" s="412"/>
      <c r="J123" s="412"/>
      <c r="L123" s="412"/>
      <c r="M123" s="412"/>
    </row>
    <row r="124" spans="3:13" s="94" customFormat="1" ht="21.75" customHeight="1" hidden="1">
      <c r="C124" s="220" t="s">
        <v>56</v>
      </c>
      <c r="D124" s="221"/>
      <c r="E124" s="221">
        <f t="shared" si="2"/>
        <v>0</v>
      </c>
      <c r="F124" s="219"/>
      <c r="G124" s="414"/>
      <c r="H124" s="409"/>
      <c r="I124" s="412"/>
      <c r="J124" s="412"/>
      <c r="L124" s="412"/>
      <c r="M124" s="412"/>
    </row>
    <row r="125" spans="3:13" s="94" customFormat="1" ht="7.5" customHeight="1">
      <c r="C125" s="101"/>
      <c r="D125" s="295"/>
      <c r="E125" s="295"/>
      <c r="F125" s="219"/>
      <c r="G125" s="414"/>
      <c r="H125" s="412"/>
      <c r="I125" s="412"/>
      <c r="J125" s="412"/>
      <c r="L125" s="412"/>
      <c r="M125" s="412"/>
    </row>
    <row r="126" spans="3:13" s="94" customFormat="1" ht="15" customHeight="1">
      <c r="C126" s="622" t="s">
        <v>29</v>
      </c>
      <c r="D126" s="624">
        <f>+D111</f>
        <v>210338.55991</v>
      </c>
      <c r="E126" s="624">
        <f>+E111</f>
        <v>590841.01478719</v>
      </c>
      <c r="F126" s="219"/>
      <c r="G126" s="414"/>
      <c r="H126" s="412"/>
      <c r="I126" s="409"/>
      <c r="J126" s="412"/>
      <c r="L126" s="412"/>
      <c r="M126" s="412"/>
    </row>
    <row r="127" spans="3:13" s="97" customFormat="1" ht="15" customHeight="1">
      <c r="C127" s="623"/>
      <c r="D127" s="625"/>
      <c r="E127" s="625"/>
      <c r="F127" s="336"/>
      <c r="G127" s="479"/>
      <c r="H127" s="413"/>
      <c r="I127" s="448"/>
      <c r="J127" s="413"/>
      <c r="K127" s="422"/>
      <c r="L127" s="413"/>
      <c r="M127" s="413"/>
    </row>
    <row r="128" spans="3:13" s="94" customFormat="1" ht="3.75" customHeight="1">
      <c r="C128" s="103"/>
      <c r="D128" s="296"/>
      <c r="E128" s="296"/>
      <c r="F128" s="219"/>
      <c r="G128" s="414"/>
      <c r="H128" s="412"/>
      <c r="I128" s="412"/>
      <c r="J128" s="412"/>
      <c r="L128" s="412"/>
      <c r="M128" s="412"/>
    </row>
    <row r="129" spans="1:9" ht="14.25" customHeight="1">
      <c r="A129" s="3"/>
      <c r="B129" s="3"/>
      <c r="C129" s="104" t="s">
        <v>104</v>
      </c>
      <c r="D129" s="297"/>
      <c r="E129" s="338"/>
      <c r="H129" s="455"/>
      <c r="I129" s="504"/>
    </row>
    <row r="130" ht="12.75">
      <c r="D130" s="406">
        <v>306097.3705300001</v>
      </c>
    </row>
    <row r="131" ht="12.75">
      <c r="D131" s="415"/>
    </row>
    <row r="132" spans="4:6" ht="12.75">
      <c r="D132" s="416">
        <f>+D130-D126</f>
        <v>95758.81062000006</v>
      </c>
      <c r="E132" s="388"/>
      <c r="F132" s="388">
        <f>+F130-F126</f>
        <v>0</v>
      </c>
    </row>
    <row r="133" ht="12.75">
      <c r="D133" s="406"/>
    </row>
    <row r="134" spans="4:5" ht="12.75">
      <c r="D134" s="417"/>
      <c r="E134" s="301"/>
    </row>
  </sheetData>
  <sheetProtection/>
  <mergeCells count="24">
    <mergeCell ref="B5:E5"/>
    <mergeCell ref="B6:F6"/>
    <mergeCell ref="B8:F8"/>
    <mergeCell ref="B10:E10"/>
    <mergeCell ref="B9:D9"/>
    <mergeCell ref="B7:E7"/>
    <mergeCell ref="C126:C127"/>
    <mergeCell ref="D126:D127"/>
    <mergeCell ref="E126:E127"/>
    <mergeCell ref="B102:E102"/>
    <mergeCell ref="B103:F103"/>
    <mergeCell ref="E108:E109"/>
    <mergeCell ref="B107:E107"/>
    <mergeCell ref="B105:F105"/>
    <mergeCell ref="E11:E12"/>
    <mergeCell ref="C92:C93"/>
    <mergeCell ref="C11:C12"/>
    <mergeCell ref="B104:E104"/>
    <mergeCell ref="B106:D106"/>
    <mergeCell ref="D108:D109"/>
    <mergeCell ref="C108:C109"/>
    <mergeCell ref="D11:D12"/>
    <mergeCell ref="D92:D93"/>
    <mergeCell ref="E92:E93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7" customWidth="1"/>
    <col min="2" max="2" width="16.00390625" style="7" customWidth="1"/>
    <col min="3" max="3" width="1.28515625" style="7" customWidth="1"/>
    <col min="4" max="4" width="21.00390625" style="7" customWidth="1"/>
    <col min="5" max="5" width="18.7109375" style="7" customWidth="1"/>
    <col min="6" max="6" width="22.7109375" style="7" customWidth="1"/>
    <col min="7" max="7" width="22.140625" style="7" customWidth="1"/>
    <col min="8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510" t="s">
        <v>18</v>
      </c>
      <c r="C6" s="510"/>
      <c r="D6" s="510"/>
      <c r="E6" s="510"/>
      <c r="F6" s="510"/>
      <c r="G6" s="510"/>
    </row>
    <row r="7" spans="2:7" s="4" customFormat="1" ht="24.75" customHeight="1">
      <c r="B7" s="511" t="str">
        <f>+Indice!B7</f>
        <v>AL 30 DE ABRIL DE 2014</v>
      </c>
      <c r="C7" s="511"/>
      <c r="D7" s="511"/>
      <c r="E7" s="511"/>
      <c r="F7" s="511"/>
      <c r="G7" s="511"/>
    </row>
    <row r="9" spans="2:7" ht="54.75" customHeight="1">
      <c r="B9" s="147" t="s">
        <v>2</v>
      </c>
      <c r="C9" s="147" t="s">
        <v>8</v>
      </c>
      <c r="D9" s="513" t="s">
        <v>254</v>
      </c>
      <c r="E9" s="513"/>
      <c r="F9" s="513"/>
      <c r="G9" s="513"/>
    </row>
    <row r="10" spans="2:7" ht="12" customHeight="1">
      <c r="B10" s="147"/>
      <c r="C10" s="147"/>
      <c r="D10" s="148"/>
      <c r="E10" s="148"/>
      <c r="F10" s="148"/>
      <c r="G10" s="148"/>
    </row>
    <row r="11" spans="2:7" ht="15.75" customHeight="1">
      <c r="B11" s="147"/>
      <c r="C11" s="147"/>
      <c r="D11" s="147" t="s">
        <v>226</v>
      </c>
      <c r="E11" s="147"/>
      <c r="F11" s="147"/>
      <c r="G11" s="147"/>
    </row>
    <row r="12" spans="2:7" ht="6" customHeight="1">
      <c r="B12" s="147"/>
      <c r="C12" s="147"/>
      <c r="D12" s="147"/>
      <c r="E12" s="147"/>
      <c r="F12" s="147"/>
      <c r="G12" s="147"/>
    </row>
    <row r="13" spans="2:8" ht="15.75" customHeight="1">
      <c r="B13" s="147"/>
      <c r="C13" s="147"/>
      <c r="D13" s="514" t="s">
        <v>227</v>
      </c>
      <c r="E13" s="514"/>
      <c r="F13" s="514"/>
      <c r="G13" s="514"/>
      <c r="H13" s="514"/>
    </row>
    <row r="14" spans="2:8" ht="15.75" customHeight="1">
      <c r="B14" s="147"/>
      <c r="C14" s="147"/>
      <c r="D14" s="514" t="s">
        <v>228</v>
      </c>
      <c r="E14" s="514"/>
      <c r="F14" s="514"/>
      <c r="G14" s="514"/>
      <c r="H14" s="514"/>
    </row>
    <row r="15" spans="2:7" ht="15.75" customHeight="1">
      <c r="B15" s="147"/>
      <c r="C15" s="147"/>
      <c r="D15" s="104" t="s">
        <v>229</v>
      </c>
      <c r="E15" s="149"/>
      <c r="F15" s="149"/>
      <c r="G15" s="149"/>
    </row>
    <row r="16" spans="2:4" ht="12.75">
      <c r="B16" s="150"/>
      <c r="C16" s="150"/>
      <c r="D16" s="151"/>
    </row>
    <row r="17" spans="1:7" s="105" customFormat="1" ht="18" customHeight="1">
      <c r="A17" s="7"/>
      <c r="B17" s="152" t="s">
        <v>23</v>
      </c>
      <c r="C17" s="147" t="s">
        <v>8</v>
      </c>
      <c r="D17" s="104" t="s">
        <v>222</v>
      </c>
      <c r="E17" s="7"/>
      <c r="F17" s="7"/>
      <c r="G17" s="7"/>
    </row>
    <row r="18" spans="1:7" s="105" customFormat="1" ht="15" customHeight="1">
      <c r="A18" s="7"/>
      <c r="B18" s="152"/>
      <c r="C18" s="147"/>
      <c r="D18" s="169" t="s">
        <v>223</v>
      </c>
      <c r="E18" s="7"/>
      <c r="F18" s="7"/>
      <c r="G18" s="7"/>
    </row>
    <row r="19" spans="1:7" s="105" customFormat="1" ht="15" customHeight="1">
      <c r="A19" s="7"/>
      <c r="B19" s="152"/>
      <c r="C19" s="147"/>
      <c r="D19" s="169" t="s">
        <v>224</v>
      </c>
      <c r="E19" s="7"/>
      <c r="F19" s="7"/>
      <c r="G19" s="7"/>
    </row>
    <row r="20" spans="1:7" s="105" customFormat="1" ht="15" customHeight="1">
      <c r="A20" s="7"/>
      <c r="B20" s="152"/>
      <c r="C20" s="147"/>
      <c r="D20" s="169" t="s">
        <v>225</v>
      </c>
      <c r="E20" s="7"/>
      <c r="F20" s="7"/>
      <c r="G20" s="7"/>
    </row>
    <row r="21" spans="2:4" ht="9" customHeight="1">
      <c r="B21" s="150"/>
      <c r="C21" s="150"/>
      <c r="D21" s="151"/>
    </row>
    <row r="22" spans="1:7" s="105" customFormat="1" ht="23.25" customHeight="1">
      <c r="A22" s="7"/>
      <c r="B22" s="153" t="s">
        <v>3</v>
      </c>
      <c r="C22" s="150" t="s">
        <v>8</v>
      </c>
      <c r="D22" s="515">
        <v>41759</v>
      </c>
      <c r="E22" s="512"/>
      <c r="F22" s="512"/>
      <c r="G22" s="512"/>
    </row>
    <row r="23" spans="2:3" ht="9.75" customHeight="1">
      <c r="B23" s="150"/>
      <c r="C23" s="150"/>
    </row>
    <row r="24" spans="1:7" s="105" customFormat="1" ht="23.25" customHeight="1">
      <c r="A24" s="7"/>
      <c r="B24" s="153" t="s">
        <v>4</v>
      </c>
      <c r="C24" s="150" t="s">
        <v>8</v>
      </c>
      <c r="D24" s="512" t="s">
        <v>17</v>
      </c>
      <c r="E24" s="512"/>
      <c r="F24" s="512"/>
      <c r="G24" s="512"/>
    </row>
    <row r="25" spans="2:3" ht="12" customHeight="1">
      <c r="B25" s="150"/>
      <c r="C25" s="150"/>
    </row>
    <row r="26" spans="1:7" s="105" customFormat="1" ht="40.5" customHeight="1">
      <c r="A26" s="7"/>
      <c r="B26" s="147" t="s">
        <v>5</v>
      </c>
      <c r="C26" s="147" t="s">
        <v>8</v>
      </c>
      <c r="D26" s="513" t="s">
        <v>280</v>
      </c>
      <c r="E26" s="513"/>
      <c r="F26" s="513"/>
      <c r="G26" s="513"/>
    </row>
    <row r="27" spans="2:3" ht="8.25" customHeight="1">
      <c r="B27" s="150"/>
      <c r="C27" s="150"/>
    </row>
    <row r="28" spans="1:7" s="105" customFormat="1" ht="18" customHeight="1">
      <c r="A28" s="7"/>
      <c r="B28" s="147" t="s">
        <v>9</v>
      </c>
      <c r="C28" s="147" t="s">
        <v>8</v>
      </c>
      <c r="D28" s="104" t="s">
        <v>128</v>
      </c>
      <c r="E28" s="104"/>
      <c r="F28" s="104"/>
      <c r="G28" s="104"/>
    </row>
    <row r="29" spans="1:7" s="105" customFormat="1" ht="18" customHeight="1">
      <c r="A29" s="7"/>
      <c r="B29" s="147"/>
      <c r="C29" s="147"/>
      <c r="D29" s="104" t="s">
        <v>123</v>
      </c>
      <c r="E29" s="104"/>
      <c r="F29" s="104"/>
      <c r="G29" s="104"/>
    </row>
    <row r="30" spans="2:3" ht="12.75">
      <c r="B30" s="150"/>
      <c r="C30" s="150"/>
    </row>
    <row r="31" spans="2:7" ht="12.75">
      <c r="B31" s="150" t="s">
        <v>6</v>
      </c>
      <c r="C31" s="150" t="s">
        <v>8</v>
      </c>
      <c r="D31" s="154" t="s">
        <v>10</v>
      </c>
      <c r="E31" s="155"/>
      <c r="F31" s="155"/>
      <c r="G31" s="155"/>
    </row>
    <row r="32" spans="2:3" ht="9" customHeight="1">
      <c r="B32" s="150"/>
      <c r="C32" s="150"/>
    </row>
    <row r="33" spans="2:4" ht="18.75" customHeight="1">
      <c r="B33" s="150" t="s">
        <v>7</v>
      </c>
      <c r="C33" s="150" t="s">
        <v>8</v>
      </c>
      <c r="D33" s="156">
        <v>41790</v>
      </c>
    </row>
    <row r="34" spans="2:4" ht="13.5" customHeight="1">
      <c r="B34" s="150"/>
      <c r="C34" s="150"/>
      <c r="D34" s="156"/>
    </row>
    <row r="35" spans="1:7" s="105" customFormat="1" ht="18" customHeight="1">
      <c r="A35" s="7"/>
      <c r="B35" s="147" t="s">
        <v>121</v>
      </c>
      <c r="C35" s="150" t="s">
        <v>8</v>
      </c>
      <c r="D35" s="104" t="s">
        <v>124</v>
      </c>
      <c r="E35" s="104"/>
      <c r="F35" s="104"/>
      <c r="G35" s="104"/>
    </row>
    <row r="36" spans="1:7" s="105" customFormat="1" ht="12.75" customHeight="1">
      <c r="A36" s="7"/>
      <c r="B36" s="147"/>
      <c r="C36" s="147"/>
      <c r="D36" s="104"/>
      <c r="E36" s="104"/>
      <c r="F36" s="104"/>
      <c r="G36" s="104"/>
    </row>
    <row r="37" spans="1:7" s="105" customFormat="1" ht="26.25" customHeight="1">
      <c r="A37" s="7"/>
      <c r="B37" s="147" t="s">
        <v>22</v>
      </c>
      <c r="C37" s="147" t="s">
        <v>8</v>
      </c>
      <c r="D37" s="514" t="s">
        <v>122</v>
      </c>
      <c r="E37" s="514"/>
      <c r="F37" s="514"/>
      <c r="G37" s="514"/>
    </row>
    <row r="38" spans="2:4" ht="12.75">
      <c r="B38" s="150"/>
      <c r="C38" s="150"/>
      <c r="D38" s="156"/>
    </row>
    <row r="39" spans="2:7" ht="16.5" customHeight="1">
      <c r="B39" s="150" t="s">
        <v>24</v>
      </c>
      <c r="C39" s="150" t="s">
        <v>8</v>
      </c>
      <c r="D39" s="512" t="s">
        <v>289</v>
      </c>
      <c r="E39" s="512"/>
      <c r="F39" s="512"/>
      <c r="G39" s="512"/>
    </row>
    <row r="40" spans="4:7" ht="15.75" customHeight="1">
      <c r="D40" s="512"/>
      <c r="E40" s="512"/>
      <c r="F40" s="512"/>
      <c r="G40" s="512"/>
    </row>
    <row r="41" ht="15.75" customHeight="1"/>
    <row r="42" spans="2:4" ht="12.75">
      <c r="B42" s="150" t="s">
        <v>102</v>
      </c>
      <c r="C42" s="150" t="s">
        <v>8</v>
      </c>
      <c r="D42" s="7" t="s">
        <v>103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1.8515625" style="134" customWidth="1"/>
    <col min="2" max="2" width="31.57421875" style="134" customWidth="1"/>
    <col min="3" max="4" width="15.7109375" style="134" customWidth="1"/>
    <col min="5" max="5" width="10.7109375" style="134" customWidth="1"/>
    <col min="6" max="6" width="5.7109375" style="134" customWidth="1"/>
    <col min="7" max="7" width="30.8515625" style="135" customWidth="1"/>
    <col min="8" max="9" width="15.7109375" style="135" customWidth="1"/>
    <col min="10" max="10" width="10.7109375" style="135" customWidth="1"/>
    <col min="11" max="11" width="0.71875" style="135" customWidth="1"/>
    <col min="12" max="12" width="15.7109375" style="135" customWidth="1"/>
    <col min="13" max="13" width="2.421875" style="135" customWidth="1"/>
    <col min="14" max="19" width="15.7109375" style="135" customWidth="1"/>
    <col min="20" max="16384" width="15.7109375" style="134" customWidth="1"/>
  </cols>
  <sheetData>
    <row r="1" s="4" customFormat="1" ht="12.75"/>
    <row r="2" s="4" customFormat="1" ht="12.75">
      <c r="D2" s="129"/>
    </row>
    <row r="3" s="4" customFormat="1" ht="12.75">
      <c r="D3" s="129"/>
    </row>
    <row r="4" spans="1:19" s="130" customFormat="1" ht="15">
      <c r="A4" s="4"/>
      <c r="B4" s="392"/>
      <c r="C4" s="392"/>
      <c r="D4" s="392"/>
      <c r="E4" s="392"/>
      <c r="F4" s="392"/>
      <c r="G4" s="392"/>
      <c r="H4" s="348"/>
      <c r="I4" s="348"/>
      <c r="J4" s="348"/>
      <c r="K4" s="131"/>
      <c r="L4" s="131"/>
      <c r="M4" s="131"/>
      <c r="N4" s="131"/>
      <c r="O4" s="171"/>
      <c r="P4" s="171"/>
      <c r="Q4" s="171"/>
      <c r="R4" s="171"/>
      <c r="S4" s="171"/>
    </row>
    <row r="5" spans="1:19" s="130" customFormat="1" ht="24.75" customHeight="1">
      <c r="A5" s="4"/>
      <c r="B5" s="517" t="s">
        <v>33</v>
      </c>
      <c r="C5" s="517"/>
      <c r="D5" s="517"/>
      <c r="E5" s="517"/>
      <c r="F5" s="517"/>
      <c r="G5" s="517"/>
      <c r="H5" s="517"/>
      <c r="I5" s="517"/>
      <c r="J5" s="517"/>
      <c r="K5" s="131"/>
      <c r="L5" s="131"/>
      <c r="M5" s="131"/>
      <c r="N5" s="131"/>
      <c r="O5" s="171"/>
      <c r="P5" s="171"/>
      <c r="Q5" s="171"/>
      <c r="R5" s="171"/>
      <c r="S5" s="171"/>
    </row>
    <row r="6" spans="1:19" s="130" customFormat="1" ht="19.5" customHeight="1">
      <c r="A6" s="4"/>
      <c r="B6" s="511" t="str">
        <f>+Portada!B7</f>
        <v>AL 30 DE ABRIL DE 2014</v>
      </c>
      <c r="C6" s="511"/>
      <c r="D6" s="511"/>
      <c r="E6" s="511"/>
      <c r="F6" s="511"/>
      <c r="G6" s="511"/>
      <c r="H6" s="511"/>
      <c r="I6" s="511"/>
      <c r="J6" s="511"/>
      <c r="K6" s="131"/>
      <c r="L6" s="131"/>
      <c r="M6" s="131"/>
      <c r="N6" s="131"/>
      <c r="O6" s="171"/>
      <c r="P6" s="171"/>
      <c r="Q6" s="171"/>
      <c r="R6" s="171"/>
      <c r="S6" s="171"/>
    </row>
    <row r="7" spans="1:19" s="130" customFormat="1" ht="19.5" customHeight="1">
      <c r="A7" s="4"/>
      <c r="B7" s="511"/>
      <c r="C7" s="511"/>
      <c r="D7" s="511"/>
      <c r="E7" s="511"/>
      <c r="F7" s="511"/>
      <c r="G7" s="511"/>
      <c r="H7" s="511"/>
      <c r="I7" s="511"/>
      <c r="J7" s="511"/>
      <c r="K7" s="131"/>
      <c r="L7" s="131"/>
      <c r="M7" s="131"/>
      <c r="N7" s="131"/>
      <c r="O7" s="171"/>
      <c r="P7" s="171"/>
      <c r="Q7" s="171"/>
      <c r="R7" s="171"/>
      <c r="S7" s="171"/>
    </row>
    <row r="8" spans="1:19" s="130" customFormat="1" ht="19.5" customHeight="1">
      <c r="A8" s="4"/>
      <c r="B8" s="516" t="s">
        <v>105</v>
      </c>
      <c r="C8" s="516"/>
      <c r="D8" s="516"/>
      <c r="E8" s="516"/>
      <c r="F8" s="516"/>
      <c r="G8" s="516"/>
      <c r="H8" s="397"/>
      <c r="I8" s="397"/>
      <c r="J8" s="397"/>
      <c r="K8" s="131"/>
      <c r="L8" s="132"/>
      <c r="M8" s="131"/>
      <c r="N8" s="131"/>
      <c r="O8" s="171"/>
      <c r="P8" s="171"/>
      <c r="Q8" s="171"/>
      <c r="R8" s="171"/>
      <c r="S8" s="171"/>
    </row>
    <row r="9" spans="1:19" s="130" customFormat="1" ht="15">
      <c r="A9" s="133"/>
      <c r="B9" s="347"/>
      <c r="C9" s="347"/>
      <c r="D9" s="347"/>
      <c r="E9" s="347"/>
      <c r="F9" s="347"/>
      <c r="G9" s="347"/>
      <c r="H9" s="348"/>
      <c r="I9" s="348"/>
      <c r="J9" s="348"/>
      <c r="K9" s="131"/>
      <c r="L9" s="172"/>
      <c r="M9" s="131"/>
      <c r="N9" s="131"/>
      <c r="O9" s="171"/>
      <c r="P9" s="171"/>
      <c r="Q9" s="171"/>
      <c r="R9" s="171"/>
      <c r="S9" s="171"/>
    </row>
    <row r="10" spans="2:10" ht="19.5" customHeight="1">
      <c r="B10" s="518" t="s">
        <v>245</v>
      </c>
      <c r="C10" s="519"/>
      <c r="D10" s="519"/>
      <c r="E10" s="520"/>
      <c r="F10" s="349"/>
      <c r="G10" s="518" t="s">
        <v>35</v>
      </c>
      <c r="H10" s="519"/>
      <c r="I10" s="519"/>
      <c r="J10" s="520"/>
    </row>
    <row r="11" spans="2:10" ht="19.5" customHeight="1">
      <c r="B11" s="350"/>
      <c r="C11" s="351" t="s">
        <v>112</v>
      </c>
      <c r="D11" s="352" t="s">
        <v>118</v>
      </c>
      <c r="E11" s="353" t="s">
        <v>28</v>
      </c>
      <c r="F11" s="349"/>
      <c r="G11" s="354"/>
      <c r="H11" s="351" t="s">
        <v>112</v>
      </c>
      <c r="I11" s="352" t="s">
        <v>118</v>
      </c>
      <c r="J11" s="353" t="s">
        <v>28</v>
      </c>
    </row>
    <row r="12" spans="2:10" ht="19.5" customHeight="1">
      <c r="B12" s="355" t="s">
        <v>106</v>
      </c>
      <c r="C12" s="356">
        <f>+'Tipo de Deuda'!D14+'Tipo de Deuda'!D38</f>
        <v>1981.02825511</v>
      </c>
      <c r="D12" s="356">
        <f>+'Tipo de Deuda'!E14+'Tipo de Deuda'!E38</f>
        <v>5564.70836860399</v>
      </c>
      <c r="E12" s="357">
        <f>+C12/$C$14</f>
        <v>0.4838694025432236</v>
      </c>
      <c r="F12" s="349"/>
      <c r="G12" s="355" t="s">
        <v>108</v>
      </c>
      <c r="H12" s="356">
        <f>+('Grupo Acreedor'!D14+'Grupo Acreedor'!D32+'Grupo Acreedor'!D41+'Grupo Acreedor'!D42+'Grupo Acreedor'!D45+'Grupo Acreedor'!D71)/1000</f>
        <v>2567.3821573799996</v>
      </c>
      <c r="I12" s="356">
        <f>+('Grupo Acreedor'!E14+'Grupo Acreedor'!E32+'Grupo Acreedor'!E41+'Grupo Acreedor'!E42+'Grupo Acreedor'!E45+'Grupo Acreedor'!E71)/1000</f>
        <v>7211.77648008042</v>
      </c>
      <c r="J12" s="357">
        <f>+H12/$H$14</f>
        <v>0.6270873054875299</v>
      </c>
    </row>
    <row r="13" spans="2:15" ht="19.5" customHeight="1">
      <c r="B13" s="355" t="s">
        <v>107</v>
      </c>
      <c r="C13" s="356">
        <f>+'Tipo de Deuda'!D18+'Tipo de Deuda'!D42</f>
        <v>2113.1100489399996</v>
      </c>
      <c r="D13" s="356">
        <f>+'Tipo de Deuda'!E18+'Tipo de Deuda'!E42</f>
        <v>5935.72612747246</v>
      </c>
      <c r="E13" s="357">
        <f>+C13/$C$14</f>
        <v>0.5161305974567765</v>
      </c>
      <c r="F13" s="349"/>
      <c r="G13" s="355" t="s">
        <v>109</v>
      </c>
      <c r="H13" s="356">
        <f>+('Grupo Acreedor'!D29)/1000</f>
        <v>1526.75614667</v>
      </c>
      <c r="I13" s="356">
        <f>+('Grupo Acreedor'!E29)/1000</f>
        <v>4288.6580159960295</v>
      </c>
      <c r="J13" s="357">
        <f>+H13/$H$14</f>
        <v>0.3729126945124701</v>
      </c>
      <c r="O13" s="393"/>
    </row>
    <row r="14" spans="2:10" ht="19.5" customHeight="1">
      <c r="B14" s="358" t="s">
        <v>29</v>
      </c>
      <c r="C14" s="359">
        <f>SUM(C12:C13)</f>
        <v>4094.1383040499995</v>
      </c>
      <c r="D14" s="359">
        <f>SUM(D12:D13)</f>
        <v>11500.43449607645</v>
      </c>
      <c r="E14" s="360">
        <f>SUM(E12:E13)</f>
        <v>1</v>
      </c>
      <c r="F14" s="349"/>
      <c r="G14" s="358" t="s">
        <v>29</v>
      </c>
      <c r="H14" s="359">
        <f>SUM(H12:H13)</f>
        <v>4094.1383040499995</v>
      </c>
      <c r="I14" s="359">
        <f>SUM(I12:I13)</f>
        <v>11500.43449607645</v>
      </c>
      <c r="J14" s="360">
        <f>SUM(J12:J13)</f>
        <v>1</v>
      </c>
    </row>
    <row r="15" spans="2:10" ht="19.5" customHeight="1">
      <c r="B15" s="352"/>
      <c r="C15" s="509"/>
      <c r="D15" s="361"/>
      <c r="E15" s="362"/>
      <c r="F15" s="349"/>
      <c r="G15" s="352"/>
      <c r="H15" s="361"/>
      <c r="I15" s="361"/>
      <c r="J15" s="362"/>
    </row>
    <row r="16" spans="2:10" ht="19.5" customHeight="1">
      <c r="B16" s="349"/>
      <c r="C16" s="349"/>
      <c r="D16" s="349"/>
      <c r="E16" s="349"/>
      <c r="F16" s="349"/>
      <c r="G16" s="349"/>
      <c r="H16" s="363"/>
      <c r="I16" s="349"/>
      <c r="J16" s="349"/>
    </row>
    <row r="17" spans="2:12" ht="19.5" customHeight="1">
      <c r="B17" s="518" t="s">
        <v>97</v>
      </c>
      <c r="C17" s="519"/>
      <c r="D17" s="519"/>
      <c r="E17" s="520"/>
      <c r="F17" s="349"/>
      <c r="G17" s="518" t="s">
        <v>86</v>
      </c>
      <c r="H17" s="519"/>
      <c r="I17" s="519"/>
      <c r="J17" s="520"/>
      <c r="L17" s="136"/>
    </row>
    <row r="18" spans="2:10" ht="19.5" customHeight="1">
      <c r="B18" s="354"/>
      <c r="C18" s="351" t="s">
        <v>112</v>
      </c>
      <c r="D18" s="351" t="s">
        <v>118</v>
      </c>
      <c r="E18" s="353" t="s">
        <v>28</v>
      </c>
      <c r="F18" s="349"/>
      <c r="G18" s="354"/>
      <c r="H18" s="351" t="s">
        <v>112</v>
      </c>
      <c r="I18" s="351" t="s">
        <v>118</v>
      </c>
      <c r="J18" s="353" t="s">
        <v>28</v>
      </c>
    </row>
    <row r="19" spans="2:10" ht="19.5" customHeight="1">
      <c r="B19" s="355" t="s">
        <v>110</v>
      </c>
      <c r="C19" s="364">
        <f>+('Grupo Acreedor'!D15+'Grupo Acreedor'!D41)/1000</f>
        <v>1407.24438257</v>
      </c>
      <c r="D19" s="364">
        <f>+('Grupo Acreedor'!E15+'Grupo Acreedor'!E41)/1000</f>
        <v>3952.94947063913</v>
      </c>
      <c r="E19" s="357">
        <f aca="true" t="shared" si="0" ref="E19:E24">+C19/$C$25</f>
        <v>0.343721749990206</v>
      </c>
      <c r="F19" s="349"/>
      <c r="G19" s="355" t="s">
        <v>112</v>
      </c>
      <c r="H19" s="356">
        <f>+Moneda!D22+Moneda!D58</f>
        <v>2293.02198677</v>
      </c>
      <c r="I19" s="356">
        <f>+Moneda!E22+Moneda!E58</f>
        <v>6441.0987608369305</v>
      </c>
      <c r="J19" s="357">
        <f>+H19/$H$23</f>
        <v>0.5600743835404142</v>
      </c>
    </row>
    <row r="20" spans="2:10" ht="19.5" customHeight="1">
      <c r="B20" s="355" t="s">
        <v>41</v>
      </c>
      <c r="C20" s="364">
        <f>+('Grupo Acreedor'!D29)/1000</f>
        <v>1526.75614667</v>
      </c>
      <c r="D20" s="364">
        <f>+('Grupo Acreedor'!E29)/1000</f>
        <v>4288.6580159960295</v>
      </c>
      <c r="E20" s="357">
        <f t="shared" si="0"/>
        <v>0.37291269451247006</v>
      </c>
      <c r="F20" s="349"/>
      <c r="G20" s="355" t="s">
        <v>113</v>
      </c>
      <c r="H20" s="356">
        <f>+Moneda!D14+Moneda!D50</f>
        <v>1027.1877993299997</v>
      </c>
      <c r="I20" s="356">
        <f>+Moneda!E14+Moneda!E50</f>
        <v>2885.3705283179697</v>
      </c>
      <c r="J20" s="357">
        <f>+H20/$H$23</f>
        <v>0.2508923057909124</v>
      </c>
    </row>
    <row r="21" spans="2:10" ht="19.5" customHeight="1">
      <c r="B21" s="355" t="s">
        <v>111</v>
      </c>
      <c r="C21" s="364">
        <f>+('Grupo Acreedor'!D21+'Grupo Acreedor'!D32+'Grupo Acreedor'!D72)/1000</f>
        <v>941.31071769</v>
      </c>
      <c r="D21" s="364">
        <f>+('Grupo Acreedor'!E21+'Grupo Acreedor'!E32+'Grupo Acreedor'!E72)/1000</f>
        <v>2644.14180599121</v>
      </c>
      <c r="E21" s="357">
        <f t="shared" si="0"/>
        <v>0.2299166876602184</v>
      </c>
      <c r="F21" s="349"/>
      <c r="G21" s="355" t="s">
        <v>114</v>
      </c>
      <c r="H21" s="356">
        <f>+Moneda!D26</f>
        <v>696.56557613</v>
      </c>
      <c r="I21" s="356">
        <f>+Moneda!E26</f>
        <v>1956.6527033491698</v>
      </c>
      <c r="J21" s="357">
        <f>+H21/$H$23</f>
        <v>0.17013728516228777</v>
      </c>
    </row>
    <row r="22" spans="2:10" ht="19.5" customHeight="1">
      <c r="B22" s="355" t="s">
        <v>0</v>
      </c>
      <c r="C22" s="364">
        <f>(+'Grupo Acreedor'!D18+'Grupo Acreedor'!D80)/1000</f>
        <v>111.73546559999998</v>
      </c>
      <c r="D22" s="364">
        <f>(+'Grupo Acreedor'!E18+'Grupo Acreedor'!E80)/1000</f>
        <v>313.86492287039994</v>
      </c>
      <c r="E22" s="357">
        <f t="shared" si="0"/>
        <v>0.027291570851299556</v>
      </c>
      <c r="F22" s="349"/>
      <c r="G22" s="355" t="s">
        <v>115</v>
      </c>
      <c r="H22" s="356">
        <f>+Moneda!D30</f>
        <v>77.36294182</v>
      </c>
      <c r="I22" s="356">
        <f>+Moneda!E30</f>
        <v>217.31250357238002</v>
      </c>
      <c r="J22" s="357">
        <f>+H22/$H$23</f>
        <v>0.01889602550638583</v>
      </c>
    </row>
    <row r="23" spans="2:10" ht="19.5" customHeight="1">
      <c r="B23" s="355" t="s">
        <v>220</v>
      </c>
      <c r="C23" s="364">
        <f>(+'Grupo Acreedor'!D19+'Grupo Acreedor'!D42+'Grupo Acreedor'!D78)/1000</f>
        <v>61.22532618999998</v>
      </c>
      <c r="D23" s="364">
        <f>(+'Grupo Acreedor'!E19+'Grupo Acreedor'!E42+'Grupo Acreedor'!E78)/1000</f>
        <v>171.98194126771</v>
      </c>
      <c r="E23" s="357">
        <f t="shared" si="0"/>
        <v>0.014954386403955801</v>
      </c>
      <c r="F23" s="349"/>
      <c r="G23" s="358" t="s">
        <v>29</v>
      </c>
      <c r="H23" s="359">
        <f>SUM(H19:H22)</f>
        <v>4094.138304049999</v>
      </c>
      <c r="I23" s="359">
        <f>SUM(I19:I22)</f>
        <v>11500.43449607645</v>
      </c>
      <c r="J23" s="360">
        <f>SUM(J19:J22)</f>
        <v>1.0000000000000002</v>
      </c>
    </row>
    <row r="24" spans="2:10" ht="19.5" customHeight="1">
      <c r="B24" s="365" t="s">
        <v>40</v>
      </c>
      <c r="C24" s="366">
        <f>+('Grupo Acreedor'!D23+'Grupo Acreedor'!D45)/1000</f>
        <v>45.866265330000004</v>
      </c>
      <c r="D24" s="366">
        <f>+('Grupo Acreedor'!E23+'Grupo Acreedor'!E45)/1000</f>
        <v>128.83833931197</v>
      </c>
      <c r="E24" s="367">
        <f t="shared" si="0"/>
        <v>0.011202910581850207</v>
      </c>
      <c r="F24" s="368"/>
      <c r="G24" s="349"/>
      <c r="H24" s="349"/>
      <c r="I24" s="349"/>
      <c r="J24" s="349"/>
    </row>
    <row r="25" spans="2:10" ht="19.5" customHeight="1">
      <c r="B25" s="369" t="s">
        <v>29</v>
      </c>
      <c r="C25" s="370">
        <f>+C19+C20+C21+C22+C23+C24</f>
        <v>4094.13830405</v>
      </c>
      <c r="D25" s="370">
        <f>SUM(D19:D24)</f>
        <v>11500.434496076448</v>
      </c>
      <c r="E25" s="371">
        <f>SUM(E19:E24)</f>
        <v>0.9999999999999999</v>
      </c>
      <c r="F25" s="368"/>
      <c r="G25" s="349"/>
      <c r="H25" s="349"/>
      <c r="I25" s="349"/>
      <c r="J25" s="349"/>
    </row>
    <row r="26" spans="2:10" ht="19.5" customHeight="1">
      <c r="B26" s="372"/>
      <c r="C26" s="373"/>
      <c r="D26" s="373"/>
      <c r="E26" s="374"/>
      <c r="F26" s="368"/>
      <c r="G26" s="349"/>
      <c r="H26" s="349"/>
      <c r="I26" s="349"/>
      <c r="J26" s="349"/>
    </row>
    <row r="27" spans="2:10" ht="19.5" customHeight="1">
      <c r="B27" s="368"/>
      <c r="C27" s="368"/>
      <c r="D27" s="368"/>
      <c r="E27" s="368"/>
      <c r="F27" s="368"/>
      <c r="G27" s="349"/>
      <c r="H27" s="349"/>
      <c r="I27" s="349"/>
      <c r="J27" s="349"/>
    </row>
    <row r="28" spans="2:10" ht="19.5" customHeight="1">
      <c r="B28" s="524" t="s">
        <v>30</v>
      </c>
      <c r="C28" s="525"/>
      <c r="D28" s="525"/>
      <c r="E28" s="526"/>
      <c r="F28" s="368"/>
      <c r="G28" s="518" t="s">
        <v>34</v>
      </c>
      <c r="H28" s="519"/>
      <c r="I28" s="519"/>
      <c r="J28" s="520"/>
    </row>
    <row r="29" spans="2:10" ht="19.5" customHeight="1">
      <c r="B29" s="375"/>
      <c r="C29" s="376" t="s">
        <v>112</v>
      </c>
      <c r="D29" s="376" t="s">
        <v>118</v>
      </c>
      <c r="E29" s="377" t="s">
        <v>28</v>
      </c>
      <c r="F29" s="368"/>
      <c r="G29" s="354"/>
      <c r="H29" s="351" t="s">
        <v>112</v>
      </c>
      <c r="I29" s="351" t="s">
        <v>118</v>
      </c>
      <c r="J29" s="353" t="s">
        <v>28</v>
      </c>
    </row>
    <row r="30" spans="2:14" ht="19.5" customHeight="1">
      <c r="B30" s="365" t="s">
        <v>170</v>
      </c>
      <c r="C30" s="378">
        <f>+'Tipo de Deuda'!D15+'Tipo de Deuda'!D39+'Tipo de Deuda'!D43+'Tipo de Deuda'!D19</f>
        <v>1512.27738665</v>
      </c>
      <c r="D30" s="378">
        <f>+'Tipo de Deuda'!E15+'Tipo de Deuda'!E39+'Tipo de Deuda'!E43+'Tipo de Deuda'!E19</f>
        <v>4247.98717909985</v>
      </c>
      <c r="E30" s="367">
        <f>+C30/$C$32</f>
        <v>0.3693762336152705</v>
      </c>
      <c r="F30" s="368"/>
      <c r="G30" s="355" t="s">
        <v>116</v>
      </c>
      <c r="H30" s="356">
        <f>+Moneda!D34</f>
        <v>3883.7997441400003</v>
      </c>
      <c r="I30" s="356">
        <f>+Moneda!E34</f>
        <v>10909.593481289261</v>
      </c>
      <c r="J30" s="357">
        <f>+H30/$H$32</f>
        <v>0.9486244615376258</v>
      </c>
      <c r="N30" s="399"/>
    </row>
    <row r="31" spans="2:14" ht="19.5" customHeight="1">
      <c r="B31" s="365" t="s">
        <v>169</v>
      </c>
      <c r="C31" s="378">
        <f>+'Tipo de Deuda'!D16+'Tipo de Deuda'!D20+'Tipo de Deuda'!D40</f>
        <v>2581.8609173999994</v>
      </c>
      <c r="D31" s="378">
        <f>+'Tipo de Deuda'!E16+'Tipo de Deuda'!E20+'Tipo de Deuda'!E40</f>
        <v>7252.4473169766</v>
      </c>
      <c r="E31" s="367">
        <f>+C31/$C$32</f>
        <v>0.6306237663847295</v>
      </c>
      <c r="F31" s="368"/>
      <c r="G31" s="355" t="s">
        <v>117</v>
      </c>
      <c r="H31" s="356">
        <f>+Moneda!D62</f>
        <v>210.33855991000001</v>
      </c>
      <c r="I31" s="356">
        <f>+Moneda!E62</f>
        <v>590.8410147871901</v>
      </c>
      <c r="J31" s="357">
        <f>+H31/$H$32</f>
        <v>0.05137553846237414</v>
      </c>
      <c r="N31" s="400"/>
    </row>
    <row r="32" spans="2:14" ht="19.5" customHeight="1">
      <c r="B32" s="369" t="s">
        <v>29</v>
      </c>
      <c r="C32" s="379">
        <f>SUM(C30:C31)</f>
        <v>4094.1383040499995</v>
      </c>
      <c r="D32" s="379">
        <f>SUM(D30:D31)</f>
        <v>11500.43449607645</v>
      </c>
      <c r="E32" s="371">
        <f>SUM(E30:E31)</f>
        <v>1</v>
      </c>
      <c r="F32" s="368"/>
      <c r="G32" s="358" t="s">
        <v>29</v>
      </c>
      <c r="H32" s="359">
        <f>SUM(H30:H31)</f>
        <v>4094.1383040500004</v>
      </c>
      <c r="I32" s="359">
        <f>SUM(I30:I31)</f>
        <v>11500.434496076452</v>
      </c>
      <c r="J32" s="360">
        <f>SUM(J30:J31)</f>
        <v>1</v>
      </c>
      <c r="N32" s="393"/>
    </row>
    <row r="33" spans="2:10" ht="8.25" customHeight="1">
      <c r="B33" s="368"/>
      <c r="C33" s="368"/>
      <c r="D33" s="368"/>
      <c r="E33" s="368"/>
      <c r="F33" s="368"/>
      <c r="G33" s="349"/>
      <c r="H33" s="349"/>
      <c r="I33" s="349"/>
      <c r="J33" s="349"/>
    </row>
    <row r="34" spans="2:10" ht="15.75" customHeight="1">
      <c r="B34" s="523"/>
      <c r="C34" s="523"/>
      <c r="D34" s="523"/>
      <c r="E34" s="523"/>
      <c r="F34" s="523"/>
      <c r="G34" s="523"/>
      <c r="H34" s="523"/>
      <c r="I34" s="523"/>
      <c r="J34" s="523"/>
    </row>
    <row r="35" spans="2:10" ht="5.25" customHeight="1">
      <c r="B35" s="137"/>
      <c r="C35" s="137"/>
      <c r="D35" s="137"/>
      <c r="E35" s="137"/>
      <c r="F35" s="137"/>
      <c r="G35" s="137"/>
      <c r="H35" s="137"/>
      <c r="J35" s="173"/>
    </row>
    <row r="36" spans="2:8" ht="15.75" customHeight="1">
      <c r="B36" s="138"/>
      <c r="C36" s="139"/>
      <c r="D36" s="139"/>
      <c r="E36" s="140"/>
      <c r="F36" s="7"/>
      <c r="G36" s="7"/>
      <c r="H36" s="7"/>
    </row>
    <row r="37" spans="2:8" ht="15.75" customHeight="1">
      <c r="B37" s="521"/>
      <c r="C37" s="522"/>
      <c r="D37" s="522"/>
      <c r="E37" s="522"/>
      <c r="F37" s="7"/>
      <c r="G37" s="7"/>
      <c r="H37" s="7"/>
    </row>
    <row r="38" spans="2:6" s="94" customFormat="1" ht="15.75" customHeight="1">
      <c r="B38" s="7"/>
      <c r="C38" s="396"/>
      <c r="D38" s="141"/>
      <c r="E38" s="7"/>
      <c r="F38" s="93"/>
    </row>
    <row r="39" spans="2:6" s="94" customFormat="1" ht="15.75" customHeight="1">
      <c r="B39" s="7"/>
      <c r="C39" s="395"/>
      <c r="D39" s="7"/>
      <c r="E39" s="7"/>
      <c r="F39" s="93"/>
    </row>
  </sheetData>
  <sheetProtection/>
  <mergeCells count="12">
    <mergeCell ref="B37:E37"/>
    <mergeCell ref="B34:J34"/>
    <mergeCell ref="B17:E17"/>
    <mergeCell ref="G17:J17"/>
    <mergeCell ref="G28:J28"/>
    <mergeCell ref="B28:E28"/>
    <mergeCell ref="B8:G8"/>
    <mergeCell ref="B5:J5"/>
    <mergeCell ref="B6:J6"/>
    <mergeCell ref="B10:E10"/>
    <mergeCell ref="G10:J10"/>
    <mergeCell ref="B7:J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7" customWidth="1"/>
    <col min="2" max="4" width="20.7109375" style="7" customWidth="1"/>
    <col min="5" max="5" width="7.00390625" style="7" customWidth="1"/>
    <col min="6" max="8" width="20.7109375" style="7" customWidth="1"/>
    <col min="9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517" t="s">
        <v>33</v>
      </c>
      <c r="C5" s="517"/>
      <c r="D5" s="517"/>
      <c r="E5" s="517"/>
      <c r="F5" s="517"/>
      <c r="G5" s="517"/>
      <c r="H5" s="517"/>
    </row>
    <row r="6" spans="2:8" s="4" customFormat="1" ht="24.75" customHeight="1">
      <c r="B6" s="511" t="str">
        <f>+'Resumen Cuadros'!B6:J6</f>
        <v>AL 30 DE ABRIL DE 2014</v>
      </c>
      <c r="C6" s="511"/>
      <c r="D6" s="511"/>
      <c r="E6" s="511"/>
      <c r="F6" s="511"/>
      <c r="G6" s="511"/>
      <c r="H6" s="511"/>
    </row>
    <row r="7" spans="2:9" s="4" customFormat="1" ht="24.75" customHeight="1">
      <c r="B7" s="6"/>
      <c r="C7" s="6"/>
      <c r="D7" s="6"/>
      <c r="E7" s="6"/>
      <c r="F7" s="6"/>
      <c r="G7" s="6"/>
      <c r="H7" s="6"/>
      <c r="I7" s="142"/>
    </row>
    <row r="8" ht="17.25" customHeight="1"/>
    <row r="9" spans="2:8" ht="16.5">
      <c r="B9" s="527" t="str">
        <f>+'Resumen Cuadros'!B10:E10</f>
        <v>RESIDENCIA DEL ACREEDOR</v>
      </c>
      <c r="C9" s="527"/>
      <c r="D9" s="527"/>
      <c r="E9" s="72"/>
      <c r="F9" s="527" t="s">
        <v>35</v>
      </c>
      <c r="G9" s="527"/>
      <c r="H9" s="527"/>
    </row>
    <row r="27" spans="2:8" s="72" customFormat="1" ht="16.5">
      <c r="B27" s="527" t="str">
        <f>+'Resumen Cuadros'!B17:E17</f>
        <v>GRUPO DEL ACREEDOR</v>
      </c>
      <c r="C27" s="527"/>
      <c r="D27" s="527"/>
      <c r="F27" s="527" t="s">
        <v>86</v>
      </c>
      <c r="G27" s="527"/>
      <c r="H27" s="527"/>
    </row>
    <row r="47" spans="2:8" s="72" customFormat="1" ht="16.5">
      <c r="B47" s="527" t="s">
        <v>30</v>
      </c>
      <c r="C47" s="527"/>
      <c r="D47" s="527"/>
      <c r="F47" s="527" t="s">
        <v>34</v>
      </c>
      <c r="G47" s="527"/>
      <c r="H47" s="527"/>
    </row>
    <row r="65" spans="2:8" ht="30" customHeight="1">
      <c r="B65" s="530"/>
      <c r="C65" s="530"/>
      <c r="D65" s="530"/>
      <c r="E65" s="530"/>
      <c r="F65" s="530"/>
      <c r="G65" s="530"/>
      <c r="H65" s="530"/>
    </row>
    <row r="66" spans="2:8" ht="9" customHeight="1">
      <c r="B66" s="143"/>
      <c r="C66" s="143"/>
      <c r="D66" s="143"/>
      <c r="E66" s="143"/>
      <c r="F66" s="143"/>
      <c r="G66" s="143"/>
      <c r="H66" s="143"/>
    </row>
    <row r="67" spans="2:8" ht="15.75" customHeight="1">
      <c r="B67" s="144"/>
      <c r="C67" s="145"/>
      <c r="D67" s="145"/>
      <c r="E67" s="145"/>
      <c r="F67" s="146"/>
      <c r="G67" s="146"/>
      <c r="H67" s="146"/>
    </row>
    <row r="68" spans="2:8" ht="15.75" customHeight="1">
      <c r="B68" s="528"/>
      <c r="C68" s="529"/>
      <c r="D68" s="529"/>
      <c r="E68" s="529"/>
      <c r="F68" s="146"/>
      <c r="G68" s="146"/>
      <c r="H68" s="146"/>
    </row>
    <row r="69" spans="2:8" ht="15.75" customHeight="1">
      <c r="B69" s="528"/>
      <c r="C69" s="529"/>
      <c r="D69" s="529"/>
      <c r="E69" s="529"/>
      <c r="F69" s="146"/>
      <c r="G69" s="146"/>
      <c r="H69" s="146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8:E68"/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1"/>
  <sheetViews>
    <sheetView showGridLines="0" zoomScale="70" zoomScaleNormal="70" zoomScalePageLayoutView="0" workbookViewId="0" topLeftCell="A1">
      <selection activeCell="B5" sqref="B5:F5"/>
    </sheetView>
  </sheetViews>
  <sheetFormatPr defaultColWidth="11.421875" defaultRowHeight="12.75"/>
  <cols>
    <col min="1" max="1" width="2.7109375" style="16" customWidth="1"/>
    <col min="2" max="2" width="37.140625" style="16" customWidth="1"/>
    <col min="3" max="6" width="14.7109375" style="16" customWidth="1"/>
    <col min="7" max="8" width="14.7109375" style="16" hidden="1" customWidth="1"/>
    <col min="9" max="10" width="11.7109375" style="17" hidden="1" customWidth="1"/>
    <col min="11" max="17" width="12.7109375" style="17" hidden="1" customWidth="1"/>
    <col min="18" max="22" width="12.7109375" style="17" bestFit="1" customWidth="1"/>
    <col min="23" max="250" width="11.421875" style="16" customWidth="1"/>
    <col min="251" max="251" width="25.7109375" style="16" customWidth="1"/>
    <col min="252" max="255" width="15.7109375" style="16" customWidth="1"/>
    <col min="256" max="16384" width="11.421875" style="16" customWidth="1"/>
  </cols>
  <sheetData>
    <row r="1" ht="12.75">
      <c r="B1" s="15"/>
    </row>
    <row r="2" spans="2:22" s="18" customFormat="1" ht="18">
      <c r="B2" s="538"/>
      <c r="C2" s="538"/>
      <c r="D2" s="538"/>
      <c r="E2" s="538"/>
      <c r="F2" s="538"/>
      <c r="G2" s="6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s="18" customFormat="1" ht="18">
      <c r="B3" s="538"/>
      <c r="C3" s="538"/>
      <c r="D3" s="538"/>
      <c r="E3" s="538"/>
      <c r="F3" s="538"/>
      <c r="G3" s="6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2:22" s="345" customFormat="1" ht="18">
      <c r="B5" s="538" t="s">
        <v>11</v>
      </c>
      <c r="C5" s="538"/>
      <c r="D5" s="538"/>
      <c r="E5" s="538"/>
      <c r="F5" s="538"/>
      <c r="G5" s="344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</row>
    <row r="6" spans="2:22" s="18" customFormat="1" ht="19.5" customHeight="1">
      <c r="B6" s="539" t="s">
        <v>199</v>
      </c>
      <c r="C6" s="539"/>
      <c r="D6" s="539"/>
      <c r="E6" s="539"/>
      <c r="F6" s="539"/>
      <c r="G6" s="6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2" s="18" customFormat="1" ht="19.5" customHeight="1">
      <c r="B7" s="427" t="s">
        <v>99</v>
      </c>
      <c r="C7" s="342"/>
      <c r="D7" s="342"/>
      <c r="E7" s="342"/>
      <c r="F7" s="342"/>
      <c r="G7" s="6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s="18" customFormat="1" ht="19.5" customHeight="1">
      <c r="B8" s="428" t="s">
        <v>263</v>
      </c>
      <c r="C8" s="428"/>
      <c r="D8" s="342"/>
      <c r="E8" s="342"/>
      <c r="F8" s="342"/>
      <c r="G8" s="6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s="18" customFormat="1" ht="19.5" customHeight="1">
      <c r="B9" s="428" t="s">
        <v>290</v>
      </c>
      <c r="C9" s="428"/>
      <c r="D9" s="342"/>
      <c r="E9" s="342"/>
      <c r="F9" s="342"/>
      <c r="G9" s="6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s="18" customFormat="1" ht="19.5" customHeight="1">
      <c r="B10" s="343" t="s">
        <v>198</v>
      </c>
      <c r="C10" s="381"/>
      <c r="D10" s="342"/>
      <c r="E10" s="342"/>
      <c r="F10" s="342"/>
      <c r="G10" s="6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2:7" ht="10.5" customHeight="1">
      <c r="B11" s="68"/>
      <c r="C11" s="68"/>
      <c r="D11" s="68"/>
      <c r="E11" s="68"/>
      <c r="F11" s="68"/>
      <c r="G11" s="68"/>
    </row>
    <row r="12" spans="2:22" s="97" customFormat="1" ht="18" customHeight="1">
      <c r="B12" s="542" t="s">
        <v>246</v>
      </c>
      <c r="C12" s="544">
        <v>2009</v>
      </c>
      <c r="D12" s="546">
        <v>2010</v>
      </c>
      <c r="E12" s="540">
        <v>2011</v>
      </c>
      <c r="F12" s="544">
        <v>2012</v>
      </c>
      <c r="G12" s="340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544">
        <v>2013</v>
      </c>
      <c r="S12" s="550">
        <v>2014</v>
      </c>
      <c r="T12" s="551"/>
      <c r="U12" s="551"/>
      <c r="V12" s="552"/>
    </row>
    <row r="13" spans="2:22" s="97" customFormat="1" ht="18" customHeight="1">
      <c r="B13" s="543"/>
      <c r="C13" s="545"/>
      <c r="D13" s="547"/>
      <c r="E13" s="541"/>
      <c r="F13" s="545"/>
      <c r="G13" s="320" t="s">
        <v>176</v>
      </c>
      <c r="H13" s="320" t="s">
        <v>177</v>
      </c>
      <c r="I13" s="321" t="s">
        <v>182</v>
      </c>
      <c r="J13" s="321" t="s">
        <v>184</v>
      </c>
      <c r="K13" s="321" t="s">
        <v>194</v>
      </c>
      <c r="L13" s="321" t="s">
        <v>211</v>
      </c>
      <c r="M13" s="321" t="s">
        <v>247</v>
      </c>
      <c r="N13" s="321" t="s">
        <v>255</v>
      </c>
      <c r="O13" s="321" t="s">
        <v>264</v>
      </c>
      <c r="P13" s="321" t="s">
        <v>271</v>
      </c>
      <c r="Q13" s="321" t="s">
        <v>275</v>
      </c>
      <c r="R13" s="545"/>
      <c r="S13" s="339" t="s">
        <v>283</v>
      </c>
      <c r="T13" s="339" t="s">
        <v>177</v>
      </c>
      <c r="U13" s="339" t="s">
        <v>182</v>
      </c>
      <c r="V13" s="339" t="s">
        <v>184</v>
      </c>
    </row>
    <row r="14" spans="2:22" s="97" customFormat="1" ht="4.5" customHeight="1">
      <c r="B14" s="106"/>
      <c r="C14" s="99"/>
      <c r="D14" s="107"/>
      <c r="E14" s="108"/>
      <c r="F14" s="96"/>
      <c r="G14" s="96"/>
      <c r="H14" s="9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2:22" s="94" customFormat="1" ht="21.75" customHeight="1">
      <c r="B15" s="110" t="s">
        <v>38</v>
      </c>
      <c r="C15" s="111">
        <v>1389</v>
      </c>
      <c r="D15" s="111">
        <v>2144</v>
      </c>
      <c r="E15" s="112">
        <v>2188</v>
      </c>
      <c r="F15" s="111">
        <v>2200.85083118</v>
      </c>
      <c r="G15" s="111">
        <v>2261.0867645999997</v>
      </c>
      <c r="H15" s="111">
        <v>2364.0222734900008</v>
      </c>
      <c r="I15" s="113">
        <v>2357.0528358500005</v>
      </c>
      <c r="J15" s="113">
        <v>1999.1237960899996</v>
      </c>
      <c r="K15" s="113">
        <v>1855.9752899899995</v>
      </c>
      <c r="L15" s="113">
        <v>1881.3928780000006</v>
      </c>
      <c r="M15" s="113">
        <v>1885.9614884799998</v>
      </c>
      <c r="N15" s="113">
        <v>1895.8605905900001</v>
      </c>
      <c r="O15" s="113">
        <v>1923.9667059200005</v>
      </c>
      <c r="P15" s="113">
        <v>2082.3912708899998</v>
      </c>
      <c r="Q15" s="113">
        <v>2320.18630966</v>
      </c>
      <c r="R15" s="113">
        <v>2410.7572430899995</v>
      </c>
      <c r="S15" s="113">
        <v>2317.208254819999</v>
      </c>
      <c r="T15" s="113">
        <v>2095.3454683299997</v>
      </c>
      <c r="U15" s="113">
        <v>2077.42541743</v>
      </c>
      <c r="V15" s="113">
        <v>1981.02825511</v>
      </c>
    </row>
    <row r="16" spans="2:22" s="94" customFormat="1" ht="21.75" customHeight="1">
      <c r="B16" s="110" t="s">
        <v>37</v>
      </c>
      <c r="C16" s="111">
        <v>256</v>
      </c>
      <c r="D16" s="111">
        <v>389</v>
      </c>
      <c r="E16" s="112">
        <v>590</v>
      </c>
      <c r="F16" s="111">
        <v>1030.77857448</v>
      </c>
      <c r="G16" s="111">
        <v>1717.19549295</v>
      </c>
      <c r="H16" s="111">
        <f>1917.56063677+1.57827652</f>
        <v>1919.13891329</v>
      </c>
      <c r="I16" s="113">
        <v>1914.3175079399998</v>
      </c>
      <c r="J16" s="113">
        <f>1621.89330919+1.56411224</f>
        <v>1623.45742143</v>
      </c>
      <c r="K16" s="113">
        <v>1321.24310121</v>
      </c>
      <c r="L16" s="113">
        <v>1342.73701548</v>
      </c>
      <c r="M16" s="113">
        <v>1387.14391579</v>
      </c>
      <c r="N16" s="113">
        <v>1486.45493138</v>
      </c>
      <c r="O16" s="113">
        <v>1586.4899930800002</v>
      </c>
      <c r="P16" s="113">
        <v>1581.29893494</v>
      </c>
      <c r="Q16" s="113">
        <v>1614.5149583</v>
      </c>
      <c r="R16" s="113">
        <v>1687.77919108</v>
      </c>
      <c r="S16" s="113">
        <v>1633.6871406400003</v>
      </c>
      <c r="T16" s="113">
        <v>1634.6890095200004</v>
      </c>
      <c r="U16" s="113">
        <v>1620.1100489400003</v>
      </c>
      <c r="V16" s="113">
        <v>2113.11004894</v>
      </c>
    </row>
    <row r="17" spans="2:22" s="94" customFormat="1" ht="6" customHeight="1">
      <c r="B17" s="114"/>
      <c r="C17" s="115"/>
      <c r="D17" s="115"/>
      <c r="E17" s="116"/>
      <c r="F17" s="115"/>
      <c r="G17" s="115"/>
      <c r="H17" s="115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2:22" s="97" customFormat="1" ht="15" customHeight="1">
      <c r="B18" s="532" t="s">
        <v>178</v>
      </c>
      <c r="C18" s="534">
        <f aca="true" t="shared" si="0" ref="C18:H18">SUM(C15:C16)</f>
        <v>1645</v>
      </c>
      <c r="D18" s="534">
        <f t="shared" si="0"/>
        <v>2533</v>
      </c>
      <c r="E18" s="536">
        <f t="shared" si="0"/>
        <v>2778</v>
      </c>
      <c r="F18" s="534">
        <f t="shared" si="0"/>
        <v>3231.62940566</v>
      </c>
      <c r="G18" s="534">
        <f t="shared" si="0"/>
        <v>3978.2822575499995</v>
      </c>
      <c r="H18" s="534">
        <f t="shared" si="0"/>
        <v>4283.16118678</v>
      </c>
      <c r="I18" s="548">
        <f aca="true" t="shared" si="1" ref="I18:N18">SUM(I15:I16)</f>
        <v>4271.37034379</v>
      </c>
      <c r="J18" s="548">
        <f t="shared" si="1"/>
        <v>3622.58121752</v>
      </c>
      <c r="K18" s="548">
        <f t="shared" si="1"/>
        <v>3177.2183911999996</v>
      </c>
      <c r="L18" s="548">
        <f t="shared" si="1"/>
        <v>3224.1298934800006</v>
      </c>
      <c r="M18" s="548">
        <f t="shared" si="1"/>
        <v>3273.10540427</v>
      </c>
      <c r="N18" s="548">
        <f t="shared" si="1"/>
        <v>3382.31552197</v>
      </c>
      <c r="O18" s="548">
        <f>+O15+O16</f>
        <v>3510.4566990000008</v>
      </c>
      <c r="P18" s="548">
        <f>+P15+P16</f>
        <v>3663.6902058299997</v>
      </c>
      <c r="Q18" s="548">
        <f>+Q15+Q16</f>
        <v>3934.70126796</v>
      </c>
      <c r="R18" s="548">
        <f>+R15+R16</f>
        <v>4098.53643417</v>
      </c>
      <c r="S18" s="548">
        <f>+S16+S15</f>
        <v>3950.8953954599992</v>
      </c>
      <c r="T18" s="548">
        <f>+T16+T15</f>
        <v>3730.0344778500003</v>
      </c>
      <c r="U18" s="548">
        <f>+U16+U15</f>
        <v>3697.53546637</v>
      </c>
      <c r="V18" s="548">
        <f>+V15+V16</f>
        <v>4094.13830405</v>
      </c>
    </row>
    <row r="19" spans="2:22" s="97" customFormat="1" ht="15" customHeight="1">
      <c r="B19" s="533"/>
      <c r="C19" s="535"/>
      <c r="D19" s="535"/>
      <c r="E19" s="537"/>
      <c r="F19" s="535"/>
      <c r="G19" s="535"/>
      <c r="H19" s="535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</row>
    <row r="20" spans="2:7" ht="7.5" customHeight="1">
      <c r="B20" s="118"/>
      <c r="C20" s="119"/>
      <c r="D20" s="119"/>
      <c r="E20" s="119"/>
      <c r="F20" s="119"/>
      <c r="G20" s="119"/>
    </row>
    <row r="21" spans="2:7" ht="7.5" customHeight="1">
      <c r="B21" s="118"/>
      <c r="C21" s="119"/>
      <c r="D21" s="119"/>
      <c r="E21" s="119"/>
      <c r="F21" s="119"/>
      <c r="G21" s="119"/>
    </row>
    <row r="22" spans="2:22" s="94" customFormat="1" ht="28.5" customHeight="1">
      <c r="B22" s="531"/>
      <c r="C22" s="531"/>
      <c r="D22" s="531"/>
      <c r="E22" s="531"/>
      <c r="F22" s="531"/>
      <c r="G22" s="9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2:22" s="94" customFormat="1" ht="28.5" customHeight="1">
      <c r="B23" s="531"/>
      <c r="C23" s="531"/>
      <c r="D23" s="531"/>
      <c r="E23" s="531"/>
      <c r="F23" s="531"/>
      <c r="G23" s="93"/>
      <c r="I23" s="17"/>
      <c r="J23" s="12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2:22" s="94" customFormat="1" ht="15.75" customHeight="1">
      <c r="B24" s="121"/>
      <c r="C24" s="7"/>
      <c r="D24" s="7"/>
      <c r="E24" s="7"/>
      <c r="F24" s="93"/>
      <c r="G24" s="9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3:7" ht="12.75">
      <c r="C25" s="122"/>
      <c r="D25" s="123"/>
      <c r="E25" s="123"/>
      <c r="F25" s="123"/>
      <c r="G25" s="123"/>
    </row>
    <row r="26" spans="3:7" ht="12.75">
      <c r="C26" s="122"/>
      <c r="D26" s="123"/>
      <c r="E26" s="123"/>
      <c r="F26" s="123"/>
      <c r="G26" s="123"/>
    </row>
    <row r="27" spans="3:7" ht="12.75">
      <c r="C27" s="122"/>
      <c r="D27" s="123"/>
      <c r="E27" s="123"/>
      <c r="F27" s="123"/>
      <c r="G27" s="123"/>
    </row>
    <row r="30" spans="8:22" ht="12.75" customHeight="1">
      <c r="H30" s="12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8:22" ht="12.75">
      <c r="H31" s="12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</row>
    <row r="32" spans="8:22" ht="12.75"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8:22" ht="12.75"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</row>
    <row r="34" spans="8:22" ht="12.75"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</row>
    <row r="35" spans="8:22" ht="12.75"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</row>
    <row r="51" spans="3:5" ht="12.75">
      <c r="C51" s="128"/>
      <c r="D51" s="128"/>
      <c r="E51" s="128"/>
    </row>
  </sheetData>
  <sheetProtection/>
  <mergeCells count="34">
    <mergeCell ref="T18:T19"/>
    <mergeCell ref="R12:R13"/>
    <mergeCell ref="S18:S19"/>
    <mergeCell ref="I18:I19"/>
    <mergeCell ref="F18:F19"/>
    <mergeCell ref="G18:G19"/>
    <mergeCell ref="H18:H19"/>
    <mergeCell ref="K18:K19"/>
    <mergeCell ref="J18:J19"/>
    <mergeCell ref="V18:V19"/>
    <mergeCell ref="S12:V12"/>
    <mergeCell ref="P18:P19"/>
    <mergeCell ref="R18:R19"/>
    <mergeCell ref="L18:L19"/>
    <mergeCell ref="Q18:Q19"/>
    <mergeCell ref="N18:N19"/>
    <mergeCell ref="M18:M19"/>
    <mergeCell ref="O18:O19"/>
    <mergeCell ref="U18:U19"/>
    <mergeCell ref="B2:F2"/>
    <mergeCell ref="B3:F3"/>
    <mergeCell ref="B5:F5"/>
    <mergeCell ref="B6:F6"/>
    <mergeCell ref="E12:E13"/>
    <mergeCell ref="B12:B13"/>
    <mergeCell ref="C12:C13"/>
    <mergeCell ref="D12:D13"/>
    <mergeCell ref="F12:F13"/>
    <mergeCell ref="B23:F23"/>
    <mergeCell ref="B18:B19"/>
    <mergeCell ref="C18:C19"/>
    <mergeCell ref="D18:D19"/>
    <mergeCell ref="E18:E19"/>
    <mergeCell ref="B22:F22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1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7" width="11.421875" style="401" customWidth="1"/>
    <col min="8" max="8" width="13.7109375" style="401" customWidth="1"/>
    <col min="9" max="9" width="20.00390625" style="401" customWidth="1"/>
    <col min="10" max="10" width="19.140625" style="401" bestFit="1" customWidth="1"/>
    <col min="11" max="11" width="13.00390625" style="401" bestFit="1" customWidth="1"/>
    <col min="12" max="12" width="11.421875" style="401" customWidth="1"/>
    <col min="13" max="16384" width="11.421875" style="2" customWidth="1"/>
  </cols>
  <sheetData>
    <row r="1" spans="2:3" ht="12.75">
      <c r="B1" s="39"/>
      <c r="C1" s="39"/>
    </row>
    <row r="2" spans="2:12" s="1" customFormat="1" ht="13.5" customHeight="1">
      <c r="B2" s="538"/>
      <c r="C2" s="538"/>
      <c r="D2" s="538"/>
      <c r="E2" s="538"/>
      <c r="F2" s="19"/>
      <c r="G2" s="402"/>
      <c r="H2" s="402"/>
      <c r="I2" s="402"/>
      <c r="J2" s="402"/>
      <c r="K2" s="402"/>
      <c r="L2" s="402"/>
    </row>
    <row r="3" spans="2:12" s="1" customFormat="1" ht="13.5" customHeight="1">
      <c r="B3" s="538"/>
      <c r="C3" s="538"/>
      <c r="D3" s="538"/>
      <c r="E3" s="538"/>
      <c r="F3" s="19"/>
      <c r="G3" s="402"/>
      <c r="H3" s="402"/>
      <c r="I3" s="402"/>
      <c r="J3" s="402"/>
      <c r="K3" s="402"/>
      <c r="L3" s="402"/>
    </row>
    <row r="4" spans="2:12" s="1" customFormat="1" ht="18">
      <c r="B4" s="538"/>
      <c r="C4" s="538"/>
      <c r="D4" s="538"/>
      <c r="E4" s="538"/>
      <c r="F4" s="19"/>
      <c r="G4" s="402"/>
      <c r="H4" s="402"/>
      <c r="I4" s="402"/>
      <c r="J4" s="402"/>
      <c r="K4" s="402"/>
      <c r="L4" s="402"/>
    </row>
    <row r="5" spans="2:12" s="21" customFormat="1" ht="18" customHeight="1">
      <c r="B5" s="538" t="s">
        <v>12</v>
      </c>
      <c r="C5" s="538"/>
      <c r="D5" s="538"/>
      <c r="E5" s="538"/>
      <c r="F5" s="383"/>
      <c r="G5" s="403"/>
      <c r="H5" s="403"/>
      <c r="I5" s="433">
        <v>2.809</v>
      </c>
      <c r="J5" s="403"/>
      <c r="K5" s="434"/>
      <c r="L5" s="403"/>
    </row>
    <row r="6" spans="2:6" ht="18">
      <c r="B6" s="564" t="s">
        <v>231</v>
      </c>
      <c r="C6" s="564"/>
      <c r="D6" s="564"/>
      <c r="E6" s="564"/>
      <c r="F6" s="564"/>
    </row>
    <row r="7" spans="2:6" ht="18">
      <c r="B7" s="564" t="s">
        <v>230</v>
      </c>
      <c r="C7" s="564"/>
      <c r="D7" s="564"/>
      <c r="E7" s="564"/>
      <c r="F7" s="424"/>
    </row>
    <row r="8" spans="2:6" ht="15.75">
      <c r="B8" s="565" t="s">
        <v>248</v>
      </c>
      <c r="C8" s="565"/>
      <c r="D8" s="565"/>
      <c r="E8" s="565"/>
      <c r="F8" s="565"/>
    </row>
    <row r="9" spans="2:12" s="3" customFormat="1" ht="16.5" customHeight="1">
      <c r="B9" s="429"/>
      <c r="C9" s="426" t="s">
        <v>291</v>
      </c>
      <c r="D9" s="426"/>
      <c r="E9" s="429"/>
      <c r="F9" s="429"/>
      <c r="G9" s="435"/>
      <c r="H9" s="435"/>
      <c r="I9" s="435"/>
      <c r="J9" s="435"/>
      <c r="K9" s="435"/>
      <c r="L9" s="435"/>
    </row>
    <row r="10" spans="2:6" ht="8.25" customHeight="1">
      <c r="B10" s="557"/>
      <c r="C10" s="557"/>
      <c r="D10" s="557"/>
      <c r="E10" s="557"/>
      <c r="F10" s="384"/>
    </row>
    <row r="11" spans="3:5" ht="16.5" customHeight="1">
      <c r="C11" s="558" t="s">
        <v>249</v>
      </c>
      <c r="D11" s="553" t="s">
        <v>21</v>
      </c>
      <c r="E11" s="553" t="s">
        <v>252</v>
      </c>
    </row>
    <row r="12" spans="2:6" ht="16.5" customHeight="1">
      <c r="B12" s="26"/>
      <c r="C12" s="559"/>
      <c r="D12" s="554"/>
      <c r="E12" s="554"/>
      <c r="F12" s="26"/>
    </row>
    <row r="13" spans="3:12" s="26" customFormat="1" ht="8.25" customHeight="1">
      <c r="C13" s="27"/>
      <c r="D13" s="28"/>
      <c r="E13" s="29"/>
      <c r="G13" s="404"/>
      <c r="H13" s="404"/>
      <c r="I13" s="404"/>
      <c r="J13" s="404"/>
      <c r="K13" s="404"/>
      <c r="L13" s="404"/>
    </row>
    <row r="14" spans="3:12" s="21" customFormat="1" ht="21.75" customHeight="1">
      <c r="C14" s="30" t="s">
        <v>19</v>
      </c>
      <c r="D14" s="31">
        <f>SUM(D15:D16)</f>
        <v>1807.74416529</v>
      </c>
      <c r="E14" s="32">
        <f>SUM(E15:E16)</f>
        <v>5077.95336029961</v>
      </c>
      <c r="G14" s="403"/>
      <c r="H14" s="436" t="s">
        <v>180</v>
      </c>
      <c r="I14" s="437">
        <f>+D14+D38</f>
        <v>1981.02825511</v>
      </c>
      <c r="J14" s="437">
        <f>+E14+E38</f>
        <v>5564.70836860399</v>
      </c>
      <c r="K14" s="403"/>
      <c r="L14" s="403"/>
    </row>
    <row r="15" spans="3:12" s="21" customFormat="1" ht="21.75" customHeight="1">
      <c r="C15" s="23" t="s">
        <v>25</v>
      </c>
      <c r="D15" s="24">
        <v>1301.93882674</v>
      </c>
      <c r="E15" s="25">
        <f>+D15*$I$5</f>
        <v>3657.14616431266</v>
      </c>
      <c r="G15" s="403"/>
      <c r="H15" s="403" t="s">
        <v>181</v>
      </c>
      <c r="I15" s="437">
        <f>+D18+D42</f>
        <v>2113.1100489399996</v>
      </c>
      <c r="J15" s="437">
        <f>+E18+E42</f>
        <v>5935.72612747246</v>
      </c>
      <c r="K15" s="403"/>
      <c r="L15" s="403"/>
    </row>
    <row r="16" spans="3:12" s="21" customFormat="1" ht="21.75" customHeight="1">
      <c r="C16" s="23" t="s">
        <v>26</v>
      </c>
      <c r="D16" s="24">
        <v>505.80533855</v>
      </c>
      <c r="E16" s="25">
        <f>+D16*$I$5</f>
        <v>1420.80719598695</v>
      </c>
      <c r="G16" s="403"/>
      <c r="H16" s="436"/>
      <c r="I16" s="437"/>
      <c r="J16" s="437"/>
      <c r="K16" s="403"/>
      <c r="L16" s="403"/>
    </row>
    <row r="17" spans="3:12" s="21" customFormat="1" ht="11.25" customHeight="1">
      <c r="C17" s="23"/>
      <c r="D17" s="24"/>
      <c r="E17" s="25"/>
      <c r="G17" s="403"/>
      <c r="H17" s="403"/>
      <c r="I17" s="436"/>
      <c r="J17" s="403"/>
      <c r="K17" s="403"/>
      <c r="L17" s="403"/>
    </row>
    <row r="18" spans="3:12" s="21" customFormat="1" ht="21.75" customHeight="1">
      <c r="C18" s="30" t="s">
        <v>20</v>
      </c>
      <c r="D18" s="31">
        <f>+D19+D20</f>
        <v>2076.0555788499996</v>
      </c>
      <c r="E18" s="32">
        <f>+E19+E20</f>
        <v>5831.640120989649</v>
      </c>
      <c r="G18" s="403"/>
      <c r="H18" s="436" t="s">
        <v>267</v>
      </c>
      <c r="I18" s="437">
        <f>+D16+D20</f>
        <v>2581.8609173999994</v>
      </c>
      <c r="J18" s="437">
        <f>+E16+E20</f>
        <v>7252.4473169766</v>
      </c>
      <c r="K18" s="403"/>
      <c r="L18" s="403"/>
    </row>
    <row r="19" spans="3:12" s="21" customFormat="1" ht="21.75" customHeight="1">
      <c r="C19" s="23" t="s">
        <v>195</v>
      </c>
      <c r="D19" s="236">
        <v>0</v>
      </c>
      <c r="E19" s="237">
        <f>+D19*$I$5</f>
        <v>0</v>
      </c>
      <c r="G19" s="403"/>
      <c r="H19" s="436" t="s">
        <v>268</v>
      </c>
      <c r="I19" s="437">
        <f>+D15+D19+D39+D43</f>
        <v>1512.27738665</v>
      </c>
      <c r="J19" s="437">
        <f>+E15+E19+E39+E43</f>
        <v>4247.98717909985</v>
      </c>
      <c r="K19" s="403"/>
      <c r="L19" s="403"/>
    </row>
    <row r="20" spans="3:12" s="21" customFormat="1" ht="21.75" customHeight="1">
      <c r="C20" s="23" t="s">
        <v>26</v>
      </c>
      <c r="D20" s="24">
        <v>2076.0555788499996</v>
      </c>
      <c r="E20" s="25">
        <f>+D20*$I$5</f>
        <v>5831.640120989649</v>
      </c>
      <c r="G20" s="403"/>
      <c r="H20" s="436"/>
      <c r="I20" s="436"/>
      <c r="J20" s="403"/>
      <c r="K20" s="403"/>
      <c r="L20" s="403"/>
    </row>
    <row r="21" spans="3:12" s="21" customFormat="1" ht="7.5" customHeight="1">
      <c r="C21" s="23"/>
      <c r="D21" s="24"/>
      <c r="E21" s="25"/>
      <c r="G21" s="403"/>
      <c r="H21" s="403"/>
      <c r="I21" s="403"/>
      <c r="J21" s="403"/>
      <c r="K21" s="403"/>
      <c r="L21" s="403"/>
    </row>
    <row r="22" spans="3:12" s="21" customFormat="1" ht="15" customHeight="1">
      <c r="C22" s="560" t="s">
        <v>85</v>
      </c>
      <c r="D22" s="555">
        <f>+D18+D14</f>
        <v>3883.7997441399993</v>
      </c>
      <c r="E22" s="555">
        <f>+E18+E14</f>
        <v>10909.59348128926</v>
      </c>
      <c r="G22" s="403"/>
      <c r="H22" s="403"/>
      <c r="I22" s="438"/>
      <c r="J22" s="403"/>
      <c r="K22" s="403"/>
      <c r="L22" s="403"/>
    </row>
    <row r="23" spans="3:12" s="26" customFormat="1" ht="15" customHeight="1">
      <c r="C23" s="561"/>
      <c r="D23" s="556"/>
      <c r="E23" s="556"/>
      <c r="G23" s="404"/>
      <c r="H23" s="439"/>
      <c r="I23" s="439"/>
      <c r="J23" s="404"/>
      <c r="K23" s="404"/>
      <c r="L23" s="404"/>
    </row>
    <row r="24" spans="3:4" ht="12.75">
      <c r="C24" s="33"/>
      <c r="D24" s="34"/>
    </row>
    <row r="25" spans="3:10" ht="12.75">
      <c r="C25" s="33"/>
      <c r="I25" s="440"/>
      <c r="J25" s="440"/>
    </row>
    <row r="26" spans="3:9" ht="12.75">
      <c r="C26" s="33"/>
      <c r="D26" s="301"/>
      <c r="I26" s="440"/>
    </row>
    <row r="27" ht="12.75">
      <c r="D27" s="245"/>
    </row>
    <row r="28" ht="12.75">
      <c r="D28" s="34"/>
    </row>
    <row r="29" spans="2:12" s="1" customFormat="1" ht="18">
      <c r="B29" s="538" t="s">
        <v>204</v>
      </c>
      <c r="C29" s="538"/>
      <c r="D29" s="538"/>
      <c r="E29" s="538"/>
      <c r="F29" s="19"/>
      <c r="G29" s="402"/>
      <c r="H29" s="402"/>
      <c r="I29" s="441"/>
      <c r="J29" s="441"/>
      <c r="K29" s="402"/>
      <c r="L29" s="402"/>
    </row>
    <row r="30" spans="2:12" s="1" customFormat="1" ht="19.5" customHeight="1">
      <c r="B30" s="564" t="s">
        <v>231</v>
      </c>
      <c r="C30" s="564"/>
      <c r="D30" s="564"/>
      <c r="E30" s="564"/>
      <c r="F30" s="564"/>
      <c r="G30" s="402"/>
      <c r="H30" s="402"/>
      <c r="I30" s="402"/>
      <c r="J30" s="402"/>
      <c r="K30" s="402"/>
      <c r="L30" s="402"/>
    </row>
    <row r="31" spans="2:12" s="1" customFormat="1" ht="19.5" customHeight="1">
      <c r="B31" s="564" t="s">
        <v>232</v>
      </c>
      <c r="C31" s="564"/>
      <c r="D31" s="564"/>
      <c r="E31" s="564"/>
      <c r="F31" s="170"/>
      <c r="G31" s="402"/>
      <c r="H31" s="402"/>
      <c r="I31" s="402"/>
      <c r="J31" s="402"/>
      <c r="K31" s="402"/>
      <c r="L31" s="402"/>
    </row>
    <row r="32" spans="2:12" s="1" customFormat="1" ht="22.5" customHeight="1">
      <c r="B32" s="565" t="s">
        <v>248</v>
      </c>
      <c r="C32" s="565"/>
      <c r="D32" s="565"/>
      <c r="E32" s="565"/>
      <c r="F32" s="565"/>
      <c r="G32" s="402"/>
      <c r="H32" s="402"/>
      <c r="I32" s="402"/>
      <c r="J32" s="402"/>
      <c r="K32" s="402"/>
      <c r="L32" s="402"/>
    </row>
    <row r="33" spans="2:12" s="3" customFormat="1" ht="16.5" customHeight="1">
      <c r="B33" s="20"/>
      <c r="C33" s="22" t="str">
        <f>+C9</f>
        <v>Al 30 de abril de 2014</v>
      </c>
      <c r="D33" s="22"/>
      <c r="E33" s="20"/>
      <c r="F33" s="20"/>
      <c r="G33" s="435"/>
      <c r="H33" s="435"/>
      <c r="I33" s="435"/>
      <c r="J33" s="442"/>
      <c r="K33" s="435"/>
      <c r="L33" s="435"/>
    </row>
    <row r="34" spans="2:12" s="3" customFormat="1" ht="10.5" customHeight="1">
      <c r="B34" s="20"/>
      <c r="C34" s="22"/>
      <c r="D34" s="22"/>
      <c r="E34" s="20"/>
      <c r="F34" s="20"/>
      <c r="G34" s="435"/>
      <c r="H34" s="435"/>
      <c r="I34" s="435"/>
      <c r="J34" s="435"/>
      <c r="K34" s="435"/>
      <c r="L34" s="435"/>
    </row>
    <row r="35" spans="3:5" ht="16.5" customHeight="1">
      <c r="C35" s="558" t="s">
        <v>249</v>
      </c>
      <c r="D35" s="553" t="s">
        <v>21</v>
      </c>
      <c r="E35" s="553" t="s">
        <v>252</v>
      </c>
    </row>
    <row r="36" spans="3:12" s="26" customFormat="1" ht="16.5" customHeight="1">
      <c r="C36" s="559"/>
      <c r="D36" s="554"/>
      <c r="E36" s="554"/>
      <c r="G36" s="404"/>
      <c r="H36" s="404"/>
      <c r="I36" s="404"/>
      <c r="J36" s="404"/>
      <c r="K36" s="404"/>
      <c r="L36" s="404"/>
    </row>
    <row r="37" spans="3:12" s="26" customFormat="1" ht="8.25" customHeight="1">
      <c r="C37" s="27"/>
      <c r="D37" s="35"/>
      <c r="E37" s="36"/>
      <c r="G37" s="404"/>
      <c r="H37" s="404"/>
      <c r="I37" s="404"/>
      <c r="J37" s="404"/>
      <c r="K37" s="404"/>
      <c r="L37" s="404"/>
    </row>
    <row r="38" spans="3:12" s="21" customFormat="1" ht="21.75" customHeight="1">
      <c r="C38" s="30" t="s">
        <v>269</v>
      </c>
      <c r="D38" s="37">
        <f>SUM(D39:D40)</f>
        <v>173.28408982</v>
      </c>
      <c r="E38" s="258">
        <f>SUM(E39:E40)</f>
        <v>486.75500830438</v>
      </c>
      <c r="G38" s="403"/>
      <c r="H38" s="403"/>
      <c r="I38" s="403"/>
      <c r="J38" s="403"/>
      <c r="K38" s="403"/>
      <c r="L38" s="403"/>
    </row>
    <row r="39" spans="3:12" s="21" customFormat="1" ht="21.75" customHeight="1">
      <c r="C39" s="23" t="s">
        <v>25</v>
      </c>
      <c r="D39" s="38">
        <v>173.28408982</v>
      </c>
      <c r="E39" s="259">
        <f>+D39*$I$5</f>
        <v>486.75500830438</v>
      </c>
      <c r="G39" s="403"/>
      <c r="H39" s="403"/>
      <c r="I39" s="436"/>
      <c r="J39" s="403"/>
      <c r="K39" s="403"/>
      <c r="L39" s="403"/>
    </row>
    <row r="40" spans="3:12" s="21" customFormat="1" ht="21.75" customHeight="1" hidden="1">
      <c r="C40" s="23" t="s">
        <v>26</v>
      </c>
      <c r="D40" s="38">
        <v>0</v>
      </c>
      <c r="E40" s="259">
        <f>+D40*$I$5</f>
        <v>0</v>
      </c>
      <c r="G40" s="403"/>
      <c r="H40" s="403"/>
      <c r="I40" s="436"/>
      <c r="J40" s="403"/>
      <c r="K40" s="403"/>
      <c r="L40" s="403"/>
    </row>
    <row r="41" spans="3:12" s="21" customFormat="1" ht="11.25" customHeight="1">
      <c r="C41" s="23"/>
      <c r="D41" s="38"/>
      <c r="E41" s="259"/>
      <c r="G41" s="403"/>
      <c r="H41" s="403"/>
      <c r="I41" s="403"/>
      <c r="J41" s="403"/>
      <c r="K41" s="403"/>
      <c r="L41" s="403"/>
    </row>
    <row r="42" spans="3:12" s="21" customFormat="1" ht="21.75" customHeight="1">
      <c r="C42" s="30" t="s">
        <v>270</v>
      </c>
      <c r="D42" s="37">
        <f>SUM(D43:D43)</f>
        <v>37.05447009</v>
      </c>
      <c r="E42" s="258">
        <f>SUM(E43:E43)</f>
        <v>104.08600648281</v>
      </c>
      <c r="G42" s="403"/>
      <c r="H42" s="403"/>
      <c r="I42" s="403"/>
      <c r="J42" s="403"/>
      <c r="K42" s="403"/>
      <c r="L42" s="403"/>
    </row>
    <row r="43" spans="3:12" s="21" customFormat="1" ht="21.75" customHeight="1">
      <c r="C43" s="23" t="s">
        <v>25</v>
      </c>
      <c r="D43" s="38">
        <v>37.05447009</v>
      </c>
      <c r="E43" s="259">
        <f>+D43*$I$5</f>
        <v>104.08600648281</v>
      </c>
      <c r="G43" s="403"/>
      <c r="H43" s="403"/>
      <c r="I43" s="403"/>
      <c r="J43" s="403"/>
      <c r="K43" s="403"/>
      <c r="L43" s="403"/>
    </row>
    <row r="44" spans="3:12" s="21" customFormat="1" ht="7.5" customHeight="1">
      <c r="C44" s="23"/>
      <c r="D44" s="38"/>
      <c r="E44" s="259"/>
      <c r="G44" s="403"/>
      <c r="H44" s="403"/>
      <c r="I44" s="403"/>
      <c r="J44" s="403"/>
      <c r="K44" s="403"/>
      <c r="L44" s="403"/>
    </row>
    <row r="45" spans="3:12" s="21" customFormat="1" ht="15" customHeight="1">
      <c r="C45" s="560" t="s">
        <v>85</v>
      </c>
      <c r="D45" s="562">
        <f>+D42+D38</f>
        <v>210.33855991</v>
      </c>
      <c r="E45" s="562">
        <f>+E42+E38</f>
        <v>590.84101478719</v>
      </c>
      <c r="G45" s="403"/>
      <c r="H45" s="403"/>
      <c r="I45" s="403"/>
      <c r="J45" s="403"/>
      <c r="K45" s="403"/>
      <c r="L45" s="403"/>
    </row>
    <row r="46" spans="3:12" s="26" customFormat="1" ht="15" customHeight="1">
      <c r="C46" s="561"/>
      <c r="D46" s="563"/>
      <c r="E46" s="563"/>
      <c r="G46" s="404"/>
      <c r="H46" s="443"/>
      <c r="I46" s="443"/>
      <c r="J46" s="404"/>
      <c r="K46" s="404"/>
      <c r="L46" s="404"/>
    </row>
    <row r="47" ht="16.5" customHeight="1">
      <c r="C47" s="102" t="s">
        <v>242</v>
      </c>
    </row>
    <row r="48" ht="12.75">
      <c r="C48" s="2" t="s">
        <v>243</v>
      </c>
    </row>
    <row r="51" ht="12.75">
      <c r="D51" s="380"/>
    </row>
  </sheetData>
  <sheetProtection/>
  <mergeCells count="24">
    <mergeCell ref="B8:F8"/>
    <mergeCell ref="B5:E5"/>
    <mergeCell ref="B6:F6"/>
    <mergeCell ref="B2:E2"/>
    <mergeCell ref="B3:E3"/>
    <mergeCell ref="B4:E4"/>
    <mergeCell ref="B7:E7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D11:D12"/>
    <mergeCell ref="E11:E12"/>
    <mergeCell ref="E22:E23"/>
    <mergeCell ref="B10:E10"/>
    <mergeCell ref="C11:C12"/>
    <mergeCell ref="C22:C23"/>
    <mergeCell ref="D22:D23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3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7" width="11.421875" style="401" customWidth="1"/>
    <col min="8" max="8" width="15.00390625" style="401" customWidth="1"/>
    <col min="9" max="9" width="11.421875" style="401" customWidth="1"/>
    <col min="10" max="10" width="16.140625" style="401" customWidth="1"/>
    <col min="11" max="14" width="11.421875" style="401" customWidth="1"/>
    <col min="15" max="16384" width="11.421875" style="2" customWidth="1"/>
  </cols>
  <sheetData>
    <row r="1" spans="2:3" ht="12.75">
      <c r="B1" s="39"/>
      <c r="C1" s="39"/>
    </row>
    <row r="2" spans="2:3" ht="12.75">
      <c r="B2" s="39"/>
      <c r="C2" s="39"/>
    </row>
    <row r="3" spans="2:3" ht="12.75">
      <c r="B3" s="39"/>
      <c r="C3" s="39"/>
    </row>
    <row r="4" spans="2:3" ht="12" customHeight="1">
      <c r="B4" s="39"/>
      <c r="C4" s="39"/>
    </row>
    <row r="5" spans="2:14" s="1" customFormat="1" ht="18">
      <c r="B5" s="538" t="s">
        <v>13</v>
      </c>
      <c r="C5" s="538"/>
      <c r="D5" s="538"/>
      <c r="E5" s="538"/>
      <c r="F5" s="383"/>
      <c r="G5" s="402"/>
      <c r="H5" s="402"/>
      <c r="I5" s="433">
        <v>2.809</v>
      </c>
      <c r="J5" s="402"/>
      <c r="K5" s="402"/>
      <c r="L5" s="402"/>
      <c r="M5" s="402"/>
      <c r="N5" s="402"/>
    </row>
    <row r="6" spans="2:14" s="1" customFormat="1" ht="20.25" customHeight="1">
      <c r="B6" s="564" t="s">
        <v>231</v>
      </c>
      <c r="C6" s="564"/>
      <c r="D6" s="564"/>
      <c r="E6" s="564"/>
      <c r="F6" s="564"/>
      <c r="G6" s="402"/>
      <c r="H6" s="402"/>
      <c r="I6" s="402"/>
      <c r="J6" s="402"/>
      <c r="K6" s="402"/>
      <c r="L6" s="402"/>
      <c r="M6" s="402"/>
      <c r="N6" s="402"/>
    </row>
    <row r="7" spans="2:14" s="1" customFormat="1" ht="19.5" customHeight="1">
      <c r="B7" s="564" t="s">
        <v>230</v>
      </c>
      <c r="C7" s="564"/>
      <c r="D7" s="564"/>
      <c r="E7" s="564"/>
      <c r="F7" s="424"/>
      <c r="G7" s="402"/>
      <c r="H7" s="402"/>
      <c r="I7" s="402"/>
      <c r="J7" s="402"/>
      <c r="K7" s="402"/>
      <c r="L7" s="402"/>
      <c r="M7" s="402"/>
      <c r="N7" s="402"/>
    </row>
    <row r="8" spans="2:14" s="1" customFormat="1" ht="20.25" customHeight="1">
      <c r="B8" s="557" t="s">
        <v>42</v>
      </c>
      <c r="C8" s="557"/>
      <c r="D8" s="557"/>
      <c r="E8" s="557"/>
      <c r="F8" s="557"/>
      <c r="G8" s="402"/>
      <c r="H8" s="402"/>
      <c r="I8" s="402"/>
      <c r="J8" s="402"/>
      <c r="K8" s="402"/>
      <c r="L8" s="402"/>
      <c r="M8" s="402"/>
      <c r="N8" s="402"/>
    </row>
    <row r="9" spans="2:14" s="1" customFormat="1" ht="16.5" customHeight="1">
      <c r="B9" s="425"/>
      <c r="C9" s="568" t="str">
        <f>+'Tipo de Deuda'!C9</f>
        <v>Al 30 de abril de 2014</v>
      </c>
      <c r="D9" s="568"/>
      <c r="E9" s="425"/>
      <c r="F9" s="425"/>
      <c r="G9" s="402"/>
      <c r="H9" s="402"/>
      <c r="I9" s="402"/>
      <c r="J9" s="402"/>
      <c r="K9" s="402"/>
      <c r="L9" s="402"/>
      <c r="M9" s="402"/>
      <c r="N9" s="402"/>
    </row>
    <row r="10" spans="2:14" s="21" customFormat="1" ht="10.5" customHeight="1">
      <c r="B10" s="571"/>
      <c r="C10" s="571"/>
      <c r="D10" s="571"/>
      <c r="E10" s="571"/>
      <c r="F10" s="571"/>
      <c r="G10" s="403"/>
      <c r="H10" s="403"/>
      <c r="I10" s="444"/>
      <c r="J10" s="403"/>
      <c r="K10" s="403"/>
      <c r="L10" s="403"/>
      <c r="M10" s="403"/>
      <c r="N10" s="403"/>
    </row>
    <row r="11" spans="2:8" ht="16.5" customHeight="1">
      <c r="B11" s="52"/>
      <c r="C11" s="572" t="s">
        <v>171</v>
      </c>
      <c r="D11" s="566" t="s">
        <v>21</v>
      </c>
      <c r="E11" s="553" t="s">
        <v>252</v>
      </c>
      <c r="F11" s="21"/>
      <c r="G11" s="403"/>
      <c r="H11" s="403"/>
    </row>
    <row r="12" spans="3:14" s="26" customFormat="1" ht="16.5" customHeight="1">
      <c r="C12" s="573"/>
      <c r="D12" s="567"/>
      <c r="E12" s="554"/>
      <c r="G12" s="404"/>
      <c r="H12" s="404"/>
      <c r="I12" s="404"/>
      <c r="J12" s="404"/>
      <c r="K12" s="404"/>
      <c r="L12" s="404"/>
      <c r="M12" s="404"/>
      <c r="N12" s="404"/>
    </row>
    <row r="13" spans="3:14" s="26" customFormat="1" ht="7.5" customHeight="1">
      <c r="C13" s="47"/>
      <c r="D13" s="53"/>
      <c r="E13" s="44"/>
      <c r="G13" s="404"/>
      <c r="H13" s="404"/>
      <c r="I13" s="404"/>
      <c r="J13" s="404"/>
      <c r="K13" s="404"/>
      <c r="L13" s="404"/>
      <c r="M13" s="404"/>
      <c r="N13" s="404"/>
    </row>
    <row r="14" spans="3:14" s="26" customFormat="1" ht="21.75" customHeight="1">
      <c r="C14" s="49" t="s">
        <v>88</v>
      </c>
      <c r="D14" s="50">
        <f>SUM(D15:D16)</f>
        <v>854.0818732199998</v>
      </c>
      <c r="E14" s="32">
        <f>SUM(E15:E16)</f>
        <v>2399.1159818749798</v>
      </c>
      <c r="G14" s="404"/>
      <c r="H14" s="445"/>
      <c r="I14" s="404"/>
      <c r="J14" s="404"/>
      <c r="K14" s="404"/>
      <c r="L14" s="404"/>
      <c r="M14" s="404"/>
      <c r="N14" s="404"/>
    </row>
    <row r="15" spans="3:14" s="26" customFormat="1" ht="21.75" customHeight="1">
      <c r="C15" s="244" t="s">
        <v>90</v>
      </c>
      <c r="D15" s="241">
        <v>517.9333653599998</v>
      </c>
      <c r="E15" s="242">
        <f>+D15*$I$5</f>
        <v>1454.8748232962396</v>
      </c>
      <c r="G15" s="404"/>
      <c r="H15" s="445"/>
      <c r="I15" s="446">
        <f>+D14+D50</f>
        <v>1027.1877993299997</v>
      </c>
      <c r="J15" s="446">
        <f>+E14+E50</f>
        <v>2885.3705283179697</v>
      </c>
      <c r="K15" s="447"/>
      <c r="L15" s="404"/>
      <c r="M15" s="404"/>
      <c r="N15" s="404"/>
    </row>
    <row r="16" spans="3:14" s="26" customFormat="1" ht="21.75" customHeight="1">
      <c r="C16" s="244" t="s">
        <v>89</v>
      </c>
      <c r="D16" s="241">
        <v>336.14850786000005</v>
      </c>
      <c r="E16" s="242">
        <f>+D16*$I$5</f>
        <v>944.2411585787402</v>
      </c>
      <c r="G16" s="404"/>
      <c r="H16" s="445"/>
      <c r="I16" s="404"/>
      <c r="J16" s="404"/>
      <c r="K16" s="404"/>
      <c r="L16" s="404"/>
      <c r="M16" s="404"/>
      <c r="N16" s="404"/>
    </row>
    <row r="17" spans="3:14" s="26" customFormat="1" ht="9.75" customHeight="1">
      <c r="C17" s="47"/>
      <c r="D17" s="43"/>
      <c r="E17" s="48"/>
      <c r="G17" s="404"/>
      <c r="H17" s="445"/>
      <c r="I17" s="404"/>
      <c r="J17" s="404"/>
      <c r="K17" s="404"/>
      <c r="L17" s="404"/>
      <c r="M17" s="404"/>
      <c r="N17" s="404"/>
    </row>
    <row r="18" spans="3:14" s="26" customFormat="1" ht="28.5" customHeight="1">
      <c r="C18" s="49" t="s">
        <v>87</v>
      </c>
      <c r="D18" s="50">
        <f>SUM(D19:D20)</f>
        <v>3029.71787092</v>
      </c>
      <c r="E18" s="50">
        <f>SUM(E19:E20)</f>
        <v>8510.47749941428</v>
      </c>
      <c r="G18" s="404"/>
      <c r="H18" s="445"/>
      <c r="I18" s="446">
        <f>+D22+D58</f>
        <v>2293.02198677</v>
      </c>
      <c r="J18" s="446">
        <f>+E22+E58</f>
        <v>6441.0987608369305</v>
      </c>
      <c r="K18" s="404"/>
      <c r="L18" s="404"/>
      <c r="M18" s="404"/>
      <c r="N18" s="404"/>
    </row>
    <row r="19" spans="3:14" s="26" customFormat="1" ht="21.75" customHeight="1">
      <c r="C19" s="46" t="s">
        <v>90</v>
      </c>
      <c r="D19" s="41">
        <f>+D23+D27+D31</f>
        <v>784.0054613799999</v>
      </c>
      <c r="E19" s="41">
        <f>+D19*$I$5</f>
        <v>2202.27134101642</v>
      </c>
      <c r="G19" s="404"/>
      <c r="H19" s="448"/>
      <c r="I19" s="404"/>
      <c r="J19" s="404"/>
      <c r="K19" s="404"/>
      <c r="L19" s="404"/>
      <c r="M19" s="404"/>
      <c r="N19" s="404"/>
    </row>
    <row r="20" spans="3:14" s="26" customFormat="1" ht="21.75" customHeight="1">
      <c r="C20" s="46" t="s">
        <v>89</v>
      </c>
      <c r="D20" s="41">
        <f>+D24+D28+D32</f>
        <v>2245.7124095400004</v>
      </c>
      <c r="E20" s="41">
        <f>+D20*$I$5</f>
        <v>6308.206158397861</v>
      </c>
      <c r="G20" s="404"/>
      <c r="H20" s="448"/>
      <c r="I20" s="404"/>
      <c r="J20" s="404"/>
      <c r="K20" s="404"/>
      <c r="L20" s="404"/>
      <c r="M20" s="404"/>
      <c r="N20" s="404"/>
    </row>
    <row r="21" spans="3:14" s="26" customFormat="1" ht="10.5" customHeight="1">
      <c r="C21" s="46"/>
      <c r="D21" s="41"/>
      <c r="E21" s="25"/>
      <c r="G21" s="404"/>
      <c r="H21" s="448"/>
      <c r="I21" s="404"/>
      <c r="J21" s="404"/>
      <c r="K21" s="404"/>
      <c r="L21" s="404"/>
      <c r="M21" s="404"/>
      <c r="N21" s="404"/>
    </row>
    <row r="22" spans="3:14" s="26" customFormat="1" ht="21.75" customHeight="1">
      <c r="C22" s="246" t="s">
        <v>94</v>
      </c>
      <c r="D22" s="303">
        <f>SUM(D23:D24)</f>
        <v>2255.78935297</v>
      </c>
      <c r="E22" s="304">
        <f>SUM(E23:E24)</f>
        <v>6336.512292492731</v>
      </c>
      <c r="G22" s="404"/>
      <c r="H22" s="448"/>
      <c r="I22" s="404" t="s">
        <v>267</v>
      </c>
      <c r="J22" s="446">
        <f>+D16+D20</f>
        <v>2581.8609174000003</v>
      </c>
      <c r="K22" s="446">
        <f>+E16+E20</f>
        <v>7252.4473169766015</v>
      </c>
      <c r="L22" s="404"/>
      <c r="M22" s="404"/>
      <c r="N22" s="404"/>
    </row>
    <row r="23" spans="3:14" s="26" customFormat="1" ht="21.75" customHeight="1">
      <c r="C23" s="240" t="s">
        <v>93</v>
      </c>
      <c r="D23" s="241">
        <v>222.06586789999997</v>
      </c>
      <c r="E23" s="242">
        <f>+D23*$I$5</f>
        <v>623.7830229310999</v>
      </c>
      <c r="G23" s="404"/>
      <c r="H23" s="448"/>
      <c r="I23" s="404" t="s">
        <v>268</v>
      </c>
      <c r="J23" s="446">
        <f>+D15+D19+D51+D56</f>
        <v>1512.2773866499997</v>
      </c>
      <c r="K23" s="446">
        <f>+E15+E19+E51+E56</f>
        <v>4247.9871790998495</v>
      </c>
      <c r="L23" s="404"/>
      <c r="M23" s="404"/>
      <c r="N23" s="404"/>
    </row>
    <row r="24" spans="3:14" s="26" customFormat="1" ht="21.75" customHeight="1">
      <c r="C24" s="240" t="s">
        <v>92</v>
      </c>
      <c r="D24" s="241">
        <v>2033.7234850700002</v>
      </c>
      <c r="E24" s="242">
        <f>+D24*$I$5</f>
        <v>5712.729269561631</v>
      </c>
      <c r="G24" s="404"/>
      <c r="H24" s="448"/>
      <c r="I24" s="404"/>
      <c r="J24" s="448"/>
      <c r="K24" s="404"/>
      <c r="L24" s="404"/>
      <c r="M24" s="404"/>
      <c r="N24" s="404"/>
    </row>
    <row r="25" spans="3:14" s="26" customFormat="1" ht="9.75" customHeight="1">
      <c r="C25" s="244"/>
      <c r="D25" s="241"/>
      <c r="E25" s="242"/>
      <c r="G25" s="404"/>
      <c r="H25" s="448"/>
      <c r="I25" s="404"/>
      <c r="J25" s="448"/>
      <c r="K25" s="404"/>
      <c r="L25" s="404"/>
      <c r="M25" s="404"/>
      <c r="N25" s="404"/>
    </row>
    <row r="26" spans="3:14" s="26" customFormat="1" ht="21.75" customHeight="1">
      <c r="C26" s="246" t="s">
        <v>95</v>
      </c>
      <c r="D26" s="303">
        <f>SUM(D27:D28)</f>
        <v>696.56557613</v>
      </c>
      <c r="E26" s="304">
        <f>SUM(E27:E28)</f>
        <v>1956.6527033491698</v>
      </c>
      <c r="G26" s="404"/>
      <c r="H26" s="448"/>
      <c r="I26" s="404"/>
      <c r="J26" s="448"/>
      <c r="K26" s="404"/>
      <c r="L26" s="404"/>
      <c r="M26" s="404"/>
      <c r="N26" s="404"/>
    </row>
    <row r="27" spans="3:14" s="26" customFormat="1" ht="21.75" customHeight="1">
      <c r="C27" s="240" t="s">
        <v>93</v>
      </c>
      <c r="D27" s="241">
        <v>497.59357142999994</v>
      </c>
      <c r="E27" s="242">
        <f>+D27*$I$5</f>
        <v>1397.7403421468698</v>
      </c>
      <c r="G27" s="404"/>
      <c r="H27" s="448"/>
      <c r="I27" s="404"/>
      <c r="J27" s="404"/>
      <c r="K27" s="404"/>
      <c r="L27" s="404"/>
      <c r="M27" s="404"/>
      <c r="N27" s="404"/>
    </row>
    <row r="28" spans="3:14" s="26" customFormat="1" ht="21.75" customHeight="1">
      <c r="C28" s="240" t="s">
        <v>92</v>
      </c>
      <c r="D28" s="241">
        <v>198.9720047</v>
      </c>
      <c r="E28" s="242">
        <f>+D28*$I$5</f>
        <v>558.9123612023001</v>
      </c>
      <c r="G28" s="404"/>
      <c r="H28" s="448"/>
      <c r="I28" s="404"/>
      <c r="J28" s="404"/>
      <c r="K28" s="404"/>
      <c r="L28" s="404"/>
      <c r="M28" s="404"/>
      <c r="N28" s="404"/>
    </row>
    <row r="29" spans="3:14" s="26" customFormat="1" ht="9.75" customHeight="1">
      <c r="C29" s="46"/>
      <c r="D29" s="241"/>
      <c r="E29" s="242"/>
      <c r="G29" s="404"/>
      <c r="H29" s="448"/>
      <c r="I29" s="404"/>
      <c r="J29" s="404"/>
      <c r="K29" s="404"/>
      <c r="L29" s="404"/>
      <c r="M29" s="404"/>
      <c r="N29" s="404"/>
    </row>
    <row r="30" spans="3:14" s="26" customFormat="1" ht="21.75" customHeight="1">
      <c r="C30" s="45" t="s">
        <v>91</v>
      </c>
      <c r="D30" s="303">
        <f>SUM(D31:D32)</f>
        <v>77.36294182</v>
      </c>
      <c r="E30" s="304">
        <f>SUM(E31:E32)</f>
        <v>217.31250357238002</v>
      </c>
      <c r="G30" s="404"/>
      <c r="H30" s="448"/>
      <c r="I30" s="404"/>
      <c r="J30" s="404"/>
      <c r="K30" s="404"/>
      <c r="L30" s="404"/>
      <c r="M30" s="404"/>
      <c r="N30" s="404"/>
    </row>
    <row r="31" spans="3:14" s="26" customFormat="1" ht="21.75" customHeight="1">
      <c r="C31" s="240" t="s">
        <v>93</v>
      </c>
      <c r="D31" s="241">
        <v>64.34602205</v>
      </c>
      <c r="E31" s="242">
        <f>+D31*$I$5</f>
        <v>180.74797593845003</v>
      </c>
      <c r="F31" s="243"/>
      <c r="G31" s="405"/>
      <c r="H31" s="448"/>
      <c r="I31" s="404"/>
      <c r="J31" s="404"/>
      <c r="K31" s="404"/>
      <c r="L31" s="404"/>
      <c r="M31" s="404"/>
      <c r="N31" s="404"/>
    </row>
    <row r="32" spans="3:14" s="26" customFormat="1" ht="21.75" customHeight="1">
      <c r="C32" s="240" t="s">
        <v>92</v>
      </c>
      <c r="D32" s="241">
        <v>13.016919770000001</v>
      </c>
      <c r="E32" s="242">
        <f>+D32*$I$5</f>
        <v>36.564527633930005</v>
      </c>
      <c r="F32" s="243"/>
      <c r="G32" s="405"/>
      <c r="H32" s="448"/>
      <c r="I32" s="404"/>
      <c r="J32" s="404"/>
      <c r="K32" s="404"/>
      <c r="L32" s="404"/>
      <c r="M32" s="404"/>
      <c r="N32" s="404"/>
    </row>
    <row r="33" spans="3:14" s="26" customFormat="1" ht="8.25" customHeight="1">
      <c r="C33" s="42"/>
      <c r="D33" s="43"/>
      <c r="E33" s="44"/>
      <c r="G33" s="404"/>
      <c r="H33" s="448"/>
      <c r="I33" s="404"/>
      <c r="J33" s="404"/>
      <c r="K33" s="404"/>
      <c r="L33" s="404"/>
      <c r="M33" s="404"/>
      <c r="N33" s="404"/>
    </row>
    <row r="34" spans="3:14" s="26" customFormat="1" ht="15" customHeight="1">
      <c r="C34" s="569" t="s">
        <v>85</v>
      </c>
      <c r="D34" s="555">
        <f>+D18+D14</f>
        <v>3883.7997441400003</v>
      </c>
      <c r="E34" s="555">
        <f>+E18+E14</f>
        <v>10909.593481289261</v>
      </c>
      <c r="G34" s="404"/>
      <c r="H34" s="404"/>
      <c r="I34" s="404"/>
      <c r="J34" s="404"/>
      <c r="K34" s="404"/>
      <c r="L34" s="404"/>
      <c r="M34" s="404"/>
      <c r="N34" s="404"/>
    </row>
    <row r="35" spans="3:14" s="26" customFormat="1" ht="15" customHeight="1">
      <c r="C35" s="570"/>
      <c r="D35" s="556"/>
      <c r="E35" s="556"/>
      <c r="G35" s="404"/>
      <c r="H35" s="404"/>
      <c r="I35" s="404"/>
      <c r="J35" s="404"/>
      <c r="K35" s="404"/>
      <c r="L35" s="404"/>
      <c r="M35" s="404"/>
      <c r="N35" s="404"/>
    </row>
    <row r="37" ht="12.75">
      <c r="D37" s="34"/>
    </row>
    <row r="38" spans="4:5" ht="12.75">
      <c r="D38" s="245"/>
      <c r="E38" s="245"/>
    </row>
    <row r="41" spans="2:14" s="1" customFormat="1" ht="18">
      <c r="B41" s="538" t="s">
        <v>205</v>
      </c>
      <c r="C41" s="538"/>
      <c r="D41" s="538"/>
      <c r="E41" s="538"/>
      <c r="F41" s="19"/>
      <c r="G41" s="402"/>
      <c r="H41" s="402"/>
      <c r="I41" s="402"/>
      <c r="J41" s="402"/>
      <c r="K41" s="402"/>
      <c r="L41" s="402"/>
      <c r="M41" s="402"/>
      <c r="N41" s="402"/>
    </row>
    <row r="42" spans="2:14" s="1" customFormat="1" ht="20.25" customHeight="1">
      <c r="B42" s="564" t="s">
        <v>231</v>
      </c>
      <c r="C42" s="564"/>
      <c r="D42" s="564"/>
      <c r="E42" s="564"/>
      <c r="F42" s="564"/>
      <c r="G42" s="402"/>
      <c r="H42" s="402"/>
      <c r="I42" s="402"/>
      <c r="J42" s="402"/>
      <c r="K42" s="402"/>
      <c r="L42" s="402"/>
      <c r="M42" s="402"/>
      <c r="N42" s="402"/>
    </row>
    <row r="43" spans="2:14" s="1" customFormat="1" ht="20.25" customHeight="1">
      <c r="B43" s="564" t="s">
        <v>232</v>
      </c>
      <c r="C43" s="564"/>
      <c r="D43" s="564"/>
      <c r="E43" s="564"/>
      <c r="F43" s="170"/>
      <c r="G43" s="402"/>
      <c r="H43" s="402"/>
      <c r="I43" s="402"/>
      <c r="J43" s="402"/>
      <c r="K43" s="402"/>
      <c r="L43" s="402"/>
      <c r="M43" s="402"/>
      <c r="N43" s="402"/>
    </row>
    <row r="44" spans="2:14" s="1" customFormat="1" ht="20.25" customHeight="1">
      <c r="B44" s="557" t="s">
        <v>42</v>
      </c>
      <c r="C44" s="557"/>
      <c r="D44" s="557"/>
      <c r="E44" s="557"/>
      <c r="F44" s="557"/>
      <c r="G44" s="402"/>
      <c r="H44" s="402"/>
      <c r="I44" s="402"/>
      <c r="J44" s="402"/>
      <c r="K44" s="402"/>
      <c r="L44" s="402"/>
      <c r="M44" s="402"/>
      <c r="N44" s="402"/>
    </row>
    <row r="45" spans="2:14" s="1" customFormat="1" ht="16.5" customHeight="1">
      <c r="B45" s="51"/>
      <c r="C45" s="568" t="str">
        <f>+C9</f>
        <v>Al 30 de abril de 2014</v>
      </c>
      <c r="D45" s="568"/>
      <c r="E45" s="51"/>
      <c r="F45" s="51"/>
      <c r="G45" s="402"/>
      <c r="H45" s="402"/>
      <c r="I45" s="402"/>
      <c r="J45" s="402"/>
      <c r="K45" s="402"/>
      <c r="L45" s="402"/>
      <c r="M45" s="402"/>
      <c r="N45" s="402"/>
    </row>
    <row r="46" spans="2:14" s="21" customFormat="1" ht="9.75" customHeight="1">
      <c r="B46" s="571"/>
      <c r="C46" s="571"/>
      <c r="D46" s="571"/>
      <c r="E46" s="571"/>
      <c r="F46" s="571"/>
      <c r="G46" s="403"/>
      <c r="H46" s="403"/>
      <c r="I46" s="403"/>
      <c r="J46" s="403"/>
      <c r="K46" s="403"/>
      <c r="L46" s="403"/>
      <c r="M46" s="403"/>
      <c r="N46" s="403"/>
    </row>
    <row r="47" spans="2:8" ht="16.5" customHeight="1">
      <c r="B47" s="52"/>
      <c r="C47" s="572" t="s">
        <v>171</v>
      </c>
      <c r="D47" s="566" t="s">
        <v>21</v>
      </c>
      <c r="E47" s="553" t="s">
        <v>252</v>
      </c>
      <c r="F47" s="21"/>
      <c r="G47" s="403"/>
      <c r="H47" s="403"/>
    </row>
    <row r="48" spans="3:14" s="26" customFormat="1" ht="16.5" customHeight="1">
      <c r="C48" s="573"/>
      <c r="D48" s="567"/>
      <c r="E48" s="554"/>
      <c r="G48" s="404"/>
      <c r="H48" s="404"/>
      <c r="I48" s="404"/>
      <c r="J48" s="404"/>
      <c r="K48" s="404"/>
      <c r="L48" s="404"/>
      <c r="M48" s="404"/>
      <c r="N48" s="404"/>
    </row>
    <row r="49" spans="3:14" s="26" customFormat="1" ht="7.5" customHeight="1">
      <c r="C49" s="47"/>
      <c r="D49" s="53"/>
      <c r="E49" s="54"/>
      <c r="G49" s="404"/>
      <c r="H49" s="404"/>
      <c r="I49" s="404"/>
      <c r="J49" s="404"/>
      <c r="K49" s="404"/>
      <c r="L49" s="404"/>
      <c r="M49" s="404"/>
      <c r="N49" s="404"/>
    </row>
    <row r="50" spans="3:14" s="26" customFormat="1" ht="21.75" customHeight="1">
      <c r="C50" s="49" t="s">
        <v>88</v>
      </c>
      <c r="D50" s="55">
        <f>SUM(D51:D52)</f>
        <v>173.10592611</v>
      </c>
      <c r="E50" s="258">
        <f>SUM(E51:E52)</f>
        <v>486.2545464429901</v>
      </c>
      <c r="G50" s="404"/>
      <c r="H50" s="445"/>
      <c r="I50" s="404"/>
      <c r="J50" s="404"/>
      <c r="K50" s="404"/>
      <c r="L50" s="404"/>
      <c r="M50" s="404"/>
      <c r="N50" s="404"/>
    </row>
    <row r="51" spans="3:14" s="26" customFormat="1" ht="21.75" customHeight="1">
      <c r="C51" s="46" t="s">
        <v>90</v>
      </c>
      <c r="D51" s="56">
        <v>173.10592611</v>
      </c>
      <c r="E51" s="259">
        <f>+D51*$I$5</f>
        <v>486.2545464429901</v>
      </c>
      <c r="G51" s="404"/>
      <c r="H51" s="445"/>
      <c r="I51" s="404"/>
      <c r="J51" s="404"/>
      <c r="K51" s="404"/>
      <c r="L51" s="404"/>
      <c r="M51" s="404"/>
      <c r="N51" s="404"/>
    </row>
    <row r="52" spans="3:14" s="26" customFormat="1" ht="21.75" customHeight="1" hidden="1">
      <c r="C52" s="46" t="s">
        <v>89</v>
      </c>
      <c r="D52" s="56">
        <v>0</v>
      </c>
      <c r="E52" s="259">
        <f>+D52*$I$5</f>
        <v>0</v>
      </c>
      <c r="G52" s="404"/>
      <c r="H52" s="445"/>
      <c r="I52" s="404"/>
      <c r="J52" s="404"/>
      <c r="K52" s="404"/>
      <c r="L52" s="404"/>
      <c r="M52" s="404"/>
      <c r="N52" s="404"/>
    </row>
    <row r="53" spans="3:14" s="26" customFormat="1" ht="9.75" customHeight="1">
      <c r="C53" s="47"/>
      <c r="D53" s="57"/>
      <c r="E53" s="261"/>
      <c r="G53" s="404"/>
      <c r="H53" s="445"/>
      <c r="I53" s="404"/>
      <c r="J53" s="404"/>
      <c r="K53" s="404"/>
      <c r="L53" s="404"/>
      <c r="M53" s="404"/>
      <c r="N53" s="404"/>
    </row>
    <row r="54" spans="3:14" s="26" customFormat="1" ht="28.5" customHeight="1">
      <c r="C54" s="49" t="s">
        <v>87</v>
      </c>
      <c r="D54" s="55">
        <f>SUM(D55:D56)</f>
        <v>37.2326338</v>
      </c>
      <c r="E54" s="258">
        <f>SUM(E55:E56)</f>
        <v>104.58646834420001</v>
      </c>
      <c r="G54" s="404"/>
      <c r="H54" s="445"/>
      <c r="I54" s="404"/>
      <c r="J54" s="404"/>
      <c r="K54" s="404"/>
      <c r="L54" s="404"/>
      <c r="M54" s="404"/>
      <c r="N54" s="404"/>
    </row>
    <row r="55" spans="3:14" s="26" customFormat="1" ht="21.75" customHeight="1" hidden="1">
      <c r="C55" s="46" t="s">
        <v>89</v>
      </c>
      <c r="D55" s="302"/>
      <c r="E55" s="302">
        <f>+D55*$I$5</f>
        <v>0</v>
      </c>
      <c r="G55" s="404"/>
      <c r="H55" s="448"/>
      <c r="I55" s="404"/>
      <c r="J55" s="404"/>
      <c r="K55" s="404"/>
      <c r="L55" s="404"/>
      <c r="M55" s="404"/>
      <c r="N55" s="404"/>
    </row>
    <row r="56" spans="3:14" s="26" customFormat="1" ht="21.75" customHeight="1">
      <c r="C56" s="46" t="s">
        <v>90</v>
      </c>
      <c r="D56" s="56">
        <f>+D58</f>
        <v>37.2326338</v>
      </c>
      <c r="E56" s="56">
        <f>+E58</f>
        <v>104.58646834420001</v>
      </c>
      <c r="G56" s="404"/>
      <c r="H56" s="448"/>
      <c r="I56" s="404"/>
      <c r="J56" s="404"/>
      <c r="K56" s="404"/>
      <c r="L56" s="404"/>
      <c r="M56" s="404"/>
      <c r="N56" s="404"/>
    </row>
    <row r="57" spans="3:14" s="26" customFormat="1" ht="10.5" customHeight="1">
      <c r="C57" s="46"/>
      <c r="D57" s="238"/>
      <c r="E57" s="260"/>
      <c r="G57" s="404"/>
      <c r="H57" s="448"/>
      <c r="I57" s="404"/>
      <c r="J57" s="404"/>
      <c r="K57" s="404"/>
      <c r="L57" s="404"/>
      <c r="M57" s="404"/>
      <c r="N57" s="404"/>
    </row>
    <row r="58" spans="3:14" s="26" customFormat="1" ht="21.75" customHeight="1">
      <c r="C58" s="45" t="s">
        <v>94</v>
      </c>
      <c r="D58" s="55">
        <f>SUM(D59:D59)</f>
        <v>37.2326338</v>
      </c>
      <c r="E58" s="258">
        <f>SUM(E59:E59)</f>
        <v>104.58646834420001</v>
      </c>
      <c r="G58" s="404"/>
      <c r="H58" s="448"/>
      <c r="I58" s="404"/>
      <c r="J58" s="404"/>
      <c r="K58" s="404"/>
      <c r="L58" s="404"/>
      <c r="M58" s="404"/>
      <c r="N58" s="404"/>
    </row>
    <row r="59" spans="3:14" s="26" customFormat="1" ht="21.75" customHeight="1">
      <c r="C59" s="40" t="s">
        <v>93</v>
      </c>
      <c r="D59" s="56">
        <v>37.2326338</v>
      </c>
      <c r="E59" s="259">
        <f>+D59*$I$5</f>
        <v>104.58646834420001</v>
      </c>
      <c r="G59" s="404"/>
      <c r="H59" s="448"/>
      <c r="I59" s="404"/>
      <c r="J59" s="448"/>
      <c r="K59" s="404"/>
      <c r="L59" s="404"/>
      <c r="M59" s="404"/>
      <c r="N59" s="404"/>
    </row>
    <row r="60" spans="3:14" s="26" customFormat="1" ht="21.75" customHeight="1" hidden="1">
      <c r="C60" s="40" t="s">
        <v>92</v>
      </c>
      <c r="D60" s="56">
        <v>0</v>
      </c>
      <c r="E60" s="259">
        <f>+D60*$I$5</f>
        <v>0</v>
      </c>
      <c r="G60" s="404"/>
      <c r="H60" s="448"/>
      <c r="I60" s="404"/>
      <c r="J60" s="448"/>
      <c r="K60" s="404"/>
      <c r="L60" s="404"/>
      <c r="M60" s="404"/>
      <c r="N60" s="404"/>
    </row>
    <row r="61" spans="3:14" s="26" customFormat="1" ht="8.25" customHeight="1">
      <c r="C61" s="42"/>
      <c r="D61" s="57"/>
      <c r="E61" s="261"/>
      <c r="G61" s="404"/>
      <c r="H61" s="448"/>
      <c r="I61" s="404"/>
      <c r="J61" s="404"/>
      <c r="K61" s="404"/>
      <c r="L61" s="404"/>
      <c r="M61" s="404"/>
      <c r="N61" s="404"/>
    </row>
    <row r="62" spans="3:14" s="26" customFormat="1" ht="15" customHeight="1">
      <c r="C62" s="569" t="s">
        <v>85</v>
      </c>
      <c r="D62" s="562">
        <f>+D54+D50</f>
        <v>210.33855991000001</v>
      </c>
      <c r="E62" s="562">
        <f>+E54+E50</f>
        <v>590.8410147871901</v>
      </c>
      <c r="G62" s="404"/>
      <c r="H62" s="404"/>
      <c r="I62" s="404"/>
      <c r="J62" s="404"/>
      <c r="K62" s="404"/>
      <c r="L62" s="404"/>
      <c r="M62" s="404"/>
      <c r="N62" s="404"/>
    </row>
    <row r="63" spans="3:14" s="26" customFormat="1" ht="15" customHeight="1">
      <c r="C63" s="570"/>
      <c r="D63" s="563"/>
      <c r="E63" s="563"/>
      <c r="G63" s="404"/>
      <c r="H63" s="404"/>
      <c r="I63" s="404"/>
      <c r="J63" s="404"/>
      <c r="K63" s="404"/>
      <c r="L63" s="404"/>
      <c r="M63" s="404"/>
      <c r="N63" s="404"/>
    </row>
  </sheetData>
  <sheetProtection/>
  <mergeCells count="24">
    <mergeCell ref="C11:C12"/>
    <mergeCell ref="D11:D12"/>
    <mergeCell ref="E11:E12"/>
    <mergeCell ref="C9:D9"/>
    <mergeCell ref="B5:E5"/>
    <mergeCell ref="B6:F6"/>
    <mergeCell ref="B8:F8"/>
    <mergeCell ref="B10:F10"/>
    <mergeCell ref="B7:E7"/>
    <mergeCell ref="C62:C63"/>
    <mergeCell ref="D62:D63"/>
    <mergeCell ref="E62:E63"/>
    <mergeCell ref="B41:E41"/>
    <mergeCell ref="B42:F42"/>
    <mergeCell ref="B46:F46"/>
    <mergeCell ref="C47:C48"/>
    <mergeCell ref="B43:E43"/>
    <mergeCell ref="D34:D35"/>
    <mergeCell ref="B44:F44"/>
    <mergeCell ref="D47:D48"/>
    <mergeCell ref="E47:E48"/>
    <mergeCell ref="C45:D45"/>
    <mergeCell ref="E34:E35"/>
    <mergeCell ref="C34:C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00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5.8515625" style="2" customWidth="1"/>
    <col min="2" max="2" width="0.85546875" style="2" customWidth="1"/>
    <col min="3" max="3" width="61.8515625" style="264" customWidth="1"/>
    <col min="4" max="4" width="19.7109375" style="264" customWidth="1"/>
    <col min="5" max="5" width="19.7109375" style="2" customWidth="1"/>
    <col min="6" max="6" width="0.5625" style="2" customWidth="1"/>
    <col min="7" max="7" width="11.421875" style="406" customWidth="1"/>
    <col min="8" max="8" width="19.28125" style="406" customWidth="1"/>
    <col min="9" max="9" width="15.28125" style="406" bestFit="1" customWidth="1"/>
    <col min="10" max="10" width="16.421875" style="406" customWidth="1"/>
    <col min="11" max="11" width="17.00390625" style="406" customWidth="1"/>
    <col min="12" max="13" width="11.421875" style="406" customWidth="1"/>
    <col min="14" max="15" width="11.421875" style="401" customWidth="1"/>
    <col min="16" max="16384" width="11.421875" style="2" customWidth="1"/>
  </cols>
  <sheetData>
    <row r="1" spans="2:3" ht="12.75">
      <c r="B1" s="39"/>
      <c r="C1" s="306"/>
    </row>
    <row r="2" spans="2:3" ht="12.75">
      <c r="B2" s="39"/>
      <c r="C2" s="306"/>
    </row>
    <row r="3" spans="2:3" ht="12.75">
      <c r="B3" s="39"/>
      <c r="C3" s="306"/>
    </row>
    <row r="4" spans="2:3" ht="13.5" customHeight="1">
      <c r="B4" s="39"/>
      <c r="C4" s="306"/>
    </row>
    <row r="5" spans="2:6" ht="18">
      <c r="B5" s="538" t="s">
        <v>14</v>
      </c>
      <c r="C5" s="538"/>
      <c r="D5" s="538"/>
      <c r="E5" s="538"/>
      <c r="F5" s="383"/>
    </row>
    <row r="6" spans="2:9" ht="18" customHeight="1">
      <c r="B6" s="564" t="s">
        <v>231</v>
      </c>
      <c r="C6" s="564"/>
      <c r="D6" s="564"/>
      <c r="E6" s="564"/>
      <c r="F6" s="564"/>
      <c r="I6" s="433">
        <v>2.809</v>
      </c>
    </row>
    <row r="7" spans="2:6" ht="18" customHeight="1">
      <c r="B7" s="564" t="s">
        <v>230</v>
      </c>
      <c r="C7" s="564"/>
      <c r="D7" s="564"/>
      <c r="E7" s="564"/>
      <c r="F7" s="424"/>
    </row>
    <row r="8" spans="2:6" ht="15.75">
      <c r="B8" s="557" t="s">
        <v>36</v>
      </c>
      <c r="C8" s="557"/>
      <c r="D8" s="557"/>
      <c r="E8" s="557"/>
      <c r="F8" s="557"/>
    </row>
    <row r="9" spans="2:15" s="1" customFormat="1" ht="16.5" customHeight="1">
      <c r="B9" s="425"/>
      <c r="C9" s="568" t="str">
        <f>+Moneda!C45</f>
        <v>Al 30 de abril de 2014</v>
      </c>
      <c r="D9" s="568"/>
      <c r="E9" s="425"/>
      <c r="F9" s="425"/>
      <c r="G9" s="407"/>
      <c r="H9" s="407"/>
      <c r="I9" s="407"/>
      <c r="J9" s="407"/>
      <c r="K9" s="407"/>
      <c r="L9" s="407"/>
      <c r="M9" s="407"/>
      <c r="N9" s="402"/>
      <c r="O9" s="402"/>
    </row>
    <row r="10" spans="2:6" ht="9" customHeight="1">
      <c r="B10" s="557"/>
      <c r="C10" s="557"/>
      <c r="D10" s="557"/>
      <c r="E10" s="557"/>
      <c r="F10" s="51"/>
    </row>
    <row r="11" spans="3:5" ht="16.5" customHeight="1">
      <c r="C11" s="572" t="s">
        <v>172</v>
      </c>
      <c r="D11" s="577" t="s">
        <v>21</v>
      </c>
      <c r="E11" s="553" t="s">
        <v>252</v>
      </c>
    </row>
    <row r="12" spans="2:11" ht="16.5" customHeight="1">
      <c r="B12" s="26"/>
      <c r="C12" s="574"/>
      <c r="D12" s="578"/>
      <c r="E12" s="554"/>
      <c r="F12" s="26"/>
      <c r="H12" s="408"/>
      <c r="I12" s="408" t="s">
        <v>267</v>
      </c>
      <c r="J12" s="449">
        <f>+D29</f>
        <v>2581.8609173999994</v>
      </c>
      <c r="K12" s="449">
        <f>+E29</f>
        <v>7252.447316976601</v>
      </c>
    </row>
    <row r="13" spans="3:15" s="26" customFormat="1" ht="10.5" customHeight="1">
      <c r="C13" s="307"/>
      <c r="D13" s="308"/>
      <c r="E13" s="159"/>
      <c r="G13" s="405"/>
      <c r="H13" s="408"/>
      <c r="I13" s="408"/>
      <c r="J13" s="449"/>
      <c r="K13" s="449"/>
      <c r="L13" s="405"/>
      <c r="M13" s="405"/>
      <c r="N13" s="404"/>
      <c r="O13" s="404"/>
    </row>
    <row r="14" spans="3:15" s="21" customFormat="1" ht="19.5" customHeight="1">
      <c r="C14" s="175" t="s">
        <v>154</v>
      </c>
      <c r="D14" s="176">
        <f>+D16+D19</f>
        <v>1301.9388267399997</v>
      </c>
      <c r="E14" s="176">
        <f>+E16+E19</f>
        <v>3657.14616431266</v>
      </c>
      <c r="G14" s="408"/>
      <c r="H14" s="408"/>
      <c r="I14" s="408" t="s">
        <v>268</v>
      </c>
      <c r="J14" s="449">
        <f>+D14+D72</f>
        <v>1512.2773866499997</v>
      </c>
      <c r="K14" s="449">
        <f>+E14+E72</f>
        <v>4247.9871790998495</v>
      </c>
      <c r="L14" s="408"/>
      <c r="M14" s="408"/>
      <c r="N14" s="403"/>
      <c r="O14" s="403"/>
    </row>
    <row r="15" spans="3:15" s="21" customFormat="1" ht="10.5" customHeight="1">
      <c r="C15" s="175"/>
      <c r="D15" s="176"/>
      <c r="E15" s="176"/>
      <c r="G15" s="408"/>
      <c r="H15" s="408"/>
      <c r="I15" s="408"/>
      <c r="J15" s="408"/>
      <c r="K15" s="408"/>
      <c r="L15" s="408"/>
      <c r="M15" s="408"/>
      <c r="N15" s="403"/>
      <c r="O15" s="403"/>
    </row>
    <row r="16" spans="3:15" s="21" customFormat="1" ht="19.5" customHeight="1">
      <c r="C16" s="177" t="s">
        <v>37</v>
      </c>
      <c r="D16" s="239">
        <f>+D17</f>
        <v>0</v>
      </c>
      <c r="E16" s="239">
        <f>+E17</f>
        <v>0</v>
      </c>
      <c r="G16" s="408"/>
      <c r="H16" s="408"/>
      <c r="I16" s="408"/>
      <c r="J16" s="450"/>
      <c r="K16" s="408"/>
      <c r="L16" s="408"/>
      <c r="M16" s="408"/>
      <c r="N16" s="403"/>
      <c r="O16" s="403"/>
    </row>
    <row r="17" spans="3:15" s="21" customFormat="1" ht="19.5" customHeight="1" hidden="1">
      <c r="C17" s="178"/>
      <c r="D17" s="181">
        <v>0</v>
      </c>
      <c r="E17" s="174">
        <f>+D17*$I$6</f>
        <v>0</v>
      </c>
      <c r="G17" s="408"/>
      <c r="H17" s="408"/>
      <c r="I17" s="408"/>
      <c r="J17" s="450"/>
      <c r="K17" s="408"/>
      <c r="L17" s="408"/>
      <c r="M17" s="408"/>
      <c r="N17" s="403"/>
      <c r="O17" s="403"/>
    </row>
    <row r="18" spans="3:15" s="21" customFormat="1" ht="12" customHeight="1">
      <c r="C18" s="178"/>
      <c r="D18" s="181"/>
      <c r="E18" s="179"/>
      <c r="G18" s="408"/>
      <c r="H18" s="408"/>
      <c r="I18" s="408"/>
      <c r="J18" s="450"/>
      <c r="K18" s="408"/>
      <c r="L18" s="408"/>
      <c r="M18" s="408"/>
      <c r="N18" s="403"/>
      <c r="O18" s="403"/>
    </row>
    <row r="19" spans="3:15" s="21" customFormat="1" ht="19.5" customHeight="1">
      <c r="C19" s="177" t="s">
        <v>38</v>
      </c>
      <c r="D19" s="176">
        <f>SUM(D20:D27)</f>
        <v>1301.9388267399997</v>
      </c>
      <c r="E19" s="176">
        <f>SUM(E20:E27)</f>
        <v>3657.14616431266</v>
      </c>
      <c r="G19" s="408"/>
      <c r="H19" s="408"/>
      <c r="I19" s="408"/>
      <c r="J19" s="450"/>
      <c r="K19" s="408"/>
      <c r="L19" s="408"/>
      <c r="M19" s="408"/>
      <c r="N19" s="403"/>
      <c r="O19" s="403"/>
    </row>
    <row r="20" spans="3:15" s="21" customFormat="1" ht="19.5" customHeight="1">
      <c r="C20" s="178" t="s">
        <v>233</v>
      </c>
      <c r="D20" s="179">
        <v>795.23392591</v>
      </c>
      <c r="E20" s="179">
        <f aca="true" t="shared" si="0" ref="E20:E27">+D20*$I$6</f>
        <v>2233.8120978811903</v>
      </c>
      <c r="G20" s="408"/>
      <c r="H20" s="408" t="s">
        <v>257</v>
      </c>
      <c r="I20" s="408"/>
      <c r="J20" s="450"/>
      <c r="K20" s="408"/>
      <c r="L20" s="408"/>
      <c r="M20" s="408"/>
      <c r="N20" s="403"/>
      <c r="O20" s="403"/>
    </row>
    <row r="21" spans="3:15" s="180" customFormat="1" ht="19.5" customHeight="1">
      <c r="C21" s="178" t="s">
        <v>131</v>
      </c>
      <c r="D21" s="179">
        <v>398.3868329499999</v>
      </c>
      <c r="E21" s="179">
        <f t="shared" si="0"/>
        <v>1119.06861375655</v>
      </c>
      <c r="G21" s="408"/>
      <c r="H21" s="438"/>
      <c r="I21" s="451"/>
      <c r="J21" s="450"/>
      <c r="K21" s="408"/>
      <c r="L21" s="408"/>
      <c r="M21" s="408"/>
      <c r="N21" s="408"/>
      <c r="O21" s="408"/>
    </row>
    <row r="22" spans="3:15" s="21" customFormat="1" ht="19.5" customHeight="1">
      <c r="C22" s="178" t="s">
        <v>132</v>
      </c>
      <c r="D22" s="179">
        <v>103.79399831</v>
      </c>
      <c r="E22" s="179">
        <f t="shared" si="0"/>
        <v>291.55734125279</v>
      </c>
      <c r="G22" s="408"/>
      <c r="H22" s="438"/>
      <c r="I22" s="449"/>
      <c r="J22" s="449"/>
      <c r="K22" s="408"/>
      <c r="L22" s="408"/>
      <c r="M22" s="408"/>
      <c r="N22" s="403"/>
      <c r="O22" s="403"/>
    </row>
    <row r="23" spans="3:15" s="180" customFormat="1" ht="19.5" customHeight="1">
      <c r="C23" s="178" t="s">
        <v>133</v>
      </c>
      <c r="D23" s="179">
        <v>2.85964896</v>
      </c>
      <c r="E23" s="179">
        <f t="shared" si="0"/>
        <v>8.03275392864</v>
      </c>
      <c r="G23" s="408"/>
      <c r="H23" s="438"/>
      <c r="I23" s="449" t="s">
        <v>181</v>
      </c>
      <c r="J23" s="449">
        <f>+D16+D31+D74</f>
        <v>2113.1100489399996</v>
      </c>
      <c r="K23" s="449">
        <f>+E16+E31+E74</f>
        <v>5935.726127472461</v>
      </c>
      <c r="L23" s="408"/>
      <c r="M23" s="408"/>
      <c r="N23" s="408"/>
      <c r="O23" s="408"/>
    </row>
    <row r="24" spans="3:15" s="21" customFormat="1" ht="19.5" customHeight="1">
      <c r="C24" s="178" t="s">
        <v>134</v>
      </c>
      <c r="D24" s="179">
        <v>0.6050691300000001</v>
      </c>
      <c r="E24" s="179">
        <f>+D24*$I$6</f>
        <v>1.6996391861700002</v>
      </c>
      <c r="G24" s="408"/>
      <c r="H24" s="438"/>
      <c r="I24" s="408"/>
      <c r="J24" s="449"/>
      <c r="K24" s="449"/>
      <c r="L24" s="408"/>
      <c r="M24" s="408"/>
      <c r="N24" s="403"/>
      <c r="O24" s="403"/>
    </row>
    <row r="25" spans="3:15" s="21" customFormat="1" ht="19.5" customHeight="1">
      <c r="C25" s="178" t="s">
        <v>135</v>
      </c>
      <c r="D25" s="179">
        <v>0.78707803</v>
      </c>
      <c r="E25" s="179">
        <f t="shared" si="0"/>
        <v>2.2109021862700002</v>
      </c>
      <c r="G25" s="408"/>
      <c r="H25" s="438"/>
      <c r="I25" s="408" t="s">
        <v>180</v>
      </c>
      <c r="J25" s="449">
        <f>+D19+D45+D85</f>
        <v>1981.0282551099997</v>
      </c>
      <c r="K25" s="449">
        <f>+E19+E45+E85</f>
        <v>5564.70836860399</v>
      </c>
      <c r="L25" s="408"/>
      <c r="M25" s="408"/>
      <c r="N25" s="403"/>
      <c r="O25" s="403"/>
    </row>
    <row r="26" spans="3:15" s="21" customFormat="1" ht="19.5" customHeight="1">
      <c r="C26" s="178" t="s">
        <v>136</v>
      </c>
      <c r="D26" s="183">
        <v>0.26431271999999995</v>
      </c>
      <c r="E26" s="183">
        <f t="shared" si="0"/>
        <v>0.7424544304799999</v>
      </c>
      <c r="G26" s="408"/>
      <c r="H26" s="438"/>
      <c r="I26" s="452"/>
      <c r="J26" s="452"/>
      <c r="K26" s="408"/>
      <c r="L26" s="408"/>
      <c r="M26" s="408"/>
      <c r="N26" s="403"/>
      <c r="O26" s="403"/>
    </row>
    <row r="27" spans="3:15" s="21" customFormat="1" ht="19.5" customHeight="1">
      <c r="C27" s="178" t="s">
        <v>137</v>
      </c>
      <c r="D27" s="183">
        <v>0.00796073</v>
      </c>
      <c r="E27" s="183">
        <f t="shared" si="0"/>
        <v>0.02236169057</v>
      </c>
      <c r="G27" s="408"/>
      <c r="H27" s="452"/>
      <c r="I27" s="449"/>
      <c r="J27" s="449"/>
      <c r="K27" s="408"/>
      <c r="L27" s="408"/>
      <c r="M27" s="408"/>
      <c r="N27" s="403"/>
      <c r="O27" s="403"/>
    </row>
    <row r="28" spans="3:15" s="21" customFormat="1" ht="11.25" customHeight="1">
      <c r="C28" s="182"/>
      <c r="D28" s="179"/>
      <c r="E28" s="179"/>
      <c r="G28" s="408"/>
      <c r="H28" s="408"/>
      <c r="I28" s="408"/>
      <c r="J28" s="408"/>
      <c r="K28" s="408"/>
      <c r="L28" s="408"/>
      <c r="M28" s="408"/>
      <c r="N28" s="403"/>
      <c r="O28" s="403"/>
    </row>
    <row r="29" spans="3:15" s="21" customFormat="1" ht="19.5" customHeight="1">
      <c r="C29" s="175" t="s">
        <v>155</v>
      </c>
      <c r="D29" s="176">
        <f>+D31+D45</f>
        <v>2581.8609173999994</v>
      </c>
      <c r="E29" s="176">
        <f>+E31+E45</f>
        <v>7252.447316976601</v>
      </c>
      <c r="G29" s="408"/>
      <c r="H29" s="408"/>
      <c r="I29" s="449"/>
      <c r="J29" s="449"/>
      <c r="K29" s="408"/>
      <c r="L29" s="408"/>
      <c r="M29" s="408"/>
      <c r="N29" s="403"/>
      <c r="O29" s="403"/>
    </row>
    <row r="30" spans="3:15" s="21" customFormat="1" ht="8.25" customHeight="1">
      <c r="C30" s="175"/>
      <c r="D30" s="176"/>
      <c r="E30" s="176"/>
      <c r="G30" s="408"/>
      <c r="H30" s="408"/>
      <c r="I30" s="408"/>
      <c r="J30" s="408"/>
      <c r="K30" s="408"/>
      <c r="L30" s="408"/>
      <c r="M30" s="408"/>
      <c r="N30" s="403"/>
      <c r="O30" s="403"/>
    </row>
    <row r="31" spans="3:15" s="21" customFormat="1" ht="19.5" customHeight="1">
      <c r="C31" s="177" t="s">
        <v>37</v>
      </c>
      <c r="D31" s="176">
        <f>SUM(D32:D43)</f>
        <v>2076.0555788499996</v>
      </c>
      <c r="E31" s="176">
        <f>SUM(E32:E43)</f>
        <v>5831.64012098965</v>
      </c>
      <c r="G31" s="408"/>
      <c r="H31" s="408"/>
      <c r="I31" s="408"/>
      <c r="J31" s="450"/>
      <c r="K31" s="408"/>
      <c r="L31" s="408"/>
      <c r="M31" s="408"/>
      <c r="N31" s="403"/>
      <c r="O31" s="403"/>
    </row>
    <row r="32" spans="3:15" s="21" customFormat="1" ht="19.5" customHeight="1">
      <c r="C32" s="178" t="s">
        <v>196</v>
      </c>
      <c r="D32" s="179">
        <v>1300</v>
      </c>
      <c r="E32" s="179">
        <f aca="true" t="shared" si="1" ref="E32:E43">+D32*$I$6</f>
        <v>3651.7000000000003</v>
      </c>
      <c r="G32" s="408"/>
      <c r="H32" s="408"/>
      <c r="I32" s="449"/>
      <c r="J32" s="449"/>
      <c r="K32" s="450"/>
      <c r="L32" s="408"/>
      <c r="M32" s="408"/>
      <c r="N32" s="403"/>
      <c r="O32" s="403"/>
    </row>
    <row r="33" spans="3:15" s="21" customFormat="1" ht="19.5" customHeight="1">
      <c r="C33" s="178" t="s">
        <v>212</v>
      </c>
      <c r="D33" s="179">
        <v>300</v>
      </c>
      <c r="E33" s="179">
        <f t="shared" si="1"/>
        <v>842.7</v>
      </c>
      <c r="G33" s="408"/>
      <c r="H33" s="408"/>
      <c r="I33" s="408"/>
      <c r="J33" s="450"/>
      <c r="K33" s="450"/>
      <c r="L33" s="408"/>
      <c r="M33" s="408"/>
      <c r="N33" s="403"/>
      <c r="O33" s="403"/>
    </row>
    <row r="34" spans="3:15" s="21" customFormat="1" ht="19.5" customHeight="1">
      <c r="C34" s="178" t="s">
        <v>293</v>
      </c>
      <c r="D34" s="179">
        <v>165</v>
      </c>
      <c r="E34" s="179">
        <f t="shared" si="1"/>
        <v>463.485</v>
      </c>
      <c r="G34" s="408"/>
      <c r="H34" s="408"/>
      <c r="I34" s="408"/>
      <c r="J34" s="450"/>
      <c r="K34" s="450"/>
      <c r="L34" s="408"/>
      <c r="M34" s="408"/>
      <c r="N34" s="403"/>
      <c r="O34" s="403"/>
    </row>
    <row r="35" spans="3:15" s="21" customFormat="1" ht="19.5" customHeight="1">
      <c r="C35" s="178" t="s">
        <v>265</v>
      </c>
      <c r="D35" s="179">
        <v>100</v>
      </c>
      <c r="E35" s="179">
        <f t="shared" si="1"/>
        <v>280.90000000000003</v>
      </c>
      <c r="G35" s="408"/>
      <c r="H35" s="408"/>
      <c r="I35" s="449"/>
      <c r="J35" s="449"/>
      <c r="K35" s="450"/>
      <c r="L35" s="408"/>
      <c r="M35" s="408"/>
      <c r="N35" s="403"/>
      <c r="O35" s="403"/>
    </row>
    <row r="36" spans="3:15" s="21" customFormat="1" ht="19.5" customHeight="1">
      <c r="C36" s="178" t="s">
        <v>138</v>
      </c>
      <c r="D36" s="179">
        <v>89.71164115</v>
      </c>
      <c r="E36" s="179">
        <f t="shared" si="1"/>
        <v>251.99999999035003</v>
      </c>
      <c r="G36" s="438"/>
      <c r="H36" s="408"/>
      <c r="I36" s="408"/>
      <c r="J36" s="450"/>
      <c r="K36" s="408"/>
      <c r="L36" s="408"/>
      <c r="M36" s="408"/>
      <c r="N36" s="403"/>
      <c r="O36" s="403"/>
    </row>
    <row r="37" spans="3:15" s="21" customFormat="1" ht="19.5" customHeight="1">
      <c r="C37" s="178" t="s">
        <v>250</v>
      </c>
      <c r="D37" s="179">
        <v>44.537023850000004</v>
      </c>
      <c r="E37" s="179">
        <f t="shared" si="1"/>
        <v>125.10449999465001</v>
      </c>
      <c r="G37" s="438"/>
      <c r="H37" s="408"/>
      <c r="I37" s="453"/>
      <c r="J37" s="453"/>
      <c r="K37" s="408"/>
      <c r="L37" s="408"/>
      <c r="M37" s="408"/>
      <c r="N37" s="403"/>
      <c r="O37" s="403"/>
    </row>
    <row r="38" spans="3:15" s="21" customFormat="1" ht="19.5" customHeight="1">
      <c r="C38" s="178" t="s">
        <v>139</v>
      </c>
      <c r="D38" s="179">
        <v>38.26301662</v>
      </c>
      <c r="E38" s="179">
        <f t="shared" si="1"/>
        <v>107.48081368558002</v>
      </c>
      <c r="G38" s="408"/>
      <c r="H38" s="408"/>
      <c r="I38" s="449"/>
      <c r="J38" s="449"/>
      <c r="K38" s="450"/>
      <c r="L38" s="408"/>
      <c r="M38" s="408"/>
      <c r="N38" s="403"/>
      <c r="O38" s="403"/>
    </row>
    <row r="39" spans="3:15" s="21" customFormat="1" ht="19.5" customHeight="1">
      <c r="C39" s="178" t="s">
        <v>276</v>
      </c>
      <c r="D39" s="179">
        <v>30</v>
      </c>
      <c r="E39" s="179">
        <f t="shared" si="1"/>
        <v>84.27000000000001</v>
      </c>
      <c r="G39" s="408"/>
      <c r="H39" s="408"/>
      <c r="I39" s="449"/>
      <c r="J39" s="449"/>
      <c r="K39" s="450"/>
      <c r="L39" s="408"/>
      <c r="M39" s="408"/>
      <c r="N39" s="403"/>
      <c r="O39" s="403"/>
    </row>
    <row r="40" spans="3:15" s="21" customFormat="1" ht="19.5" customHeight="1">
      <c r="C40" s="178" t="s">
        <v>140</v>
      </c>
      <c r="D40" s="179">
        <v>6.25</v>
      </c>
      <c r="E40" s="179">
        <f t="shared" si="1"/>
        <v>17.556250000000002</v>
      </c>
      <c r="G40" s="438"/>
      <c r="H40" s="408"/>
      <c r="I40" s="408"/>
      <c r="J40" s="450"/>
      <c r="K40" s="408"/>
      <c r="L40" s="408"/>
      <c r="M40" s="408"/>
      <c r="N40" s="403"/>
      <c r="O40" s="403"/>
    </row>
    <row r="41" spans="3:15" s="21" customFormat="1" ht="19.5" customHeight="1">
      <c r="C41" s="178" t="s">
        <v>141</v>
      </c>
      <c r="D41" s="179">
        <v>2</v>
      </c>
      <c r="E41" s="179">
        <f t="shared" si="1"/>
        <v>5.618</v>
      </c>
      <c r="G41" s="408"/>
      <c r="H41" s="408"/>
      <c r="I41" s="408"/>
      <c r="J41" s="450"/>
      <c r="K41" s="408"/>
      <c r="L41" s="408"/>
      <c r="M41" s="408"/>
      <c r="N41" s="403"/>
      <c r="O41" s="403"/>
    </row>
    <row r="42" spans="3:15" s="21" customFormat="1" ht="19.5" customHeight="1" hidden="1">
      <c r="C42" s="178" t="s">
        <v>142</v>
      </c>
      <c r="D42" s="179">
        <v>0</v>
      </c>
      <c r="E42" s="179">
        <f t="shared" si="1"/>
        <v>0</v>
      </c>
      <c r="G42" s="438"/>
      <c r="H42" s="408"/>
      <c r="I42" s="408"/>
      <c r="J42" s="450"/>
      <c r="K42" s="408"/>
      <c r="L42" s="408"/>
      <c r="M42" s="408"/>
      <c r="N42" s="403"/>
      <c r="O42" s="403"/>
    </row>
    <row r="43" spans="3:15" s="21" customFormat="1" ht="19.5" customHeight="1">
      <c r="C43" s="178" t="s">
        <v>143</v>
      </c>
      <c r="D43" s="183">
        <v>0.29389722999999995</v>
      </c>
      <c r="E43" s="179">
        <f t="shared" si="1"/>
        <v>0.82555731907</v>
      </c>
      <c r="G43" s="438"/>
      <c r="H43" s="408"/>
      <c r="I43" s="408"/>
      <c r="J43" s="450"/>
      <c r="K43" s="408"/>
      <c r="L43" s="408"/>
      <c r="M43" s="408"/>
      <c r="N43" s="403"/>
      <c r="O43" s="403"/>
    </row>
    <row r="44" spans="3:15" s="21" customFormat="1" ht="9" customHeight="1">
      <c r="C44" s="178"/>
      <c r="D44" s="179"/>
      <c r="E44" s="179"/>
      <c r="G44" s="408"/>
      <c r="H44" s="408"/>
      <c r="I44" s="408"/>
      <c r="J44" s="450"/>
      <c r="K44" s="408"/>
      <c r="L44" s="408"/>
      <c r="M44" s="408"/>
      <c r="N44" s="403"/>
      <c r="O44" s="403"/>
    </row>
    <row r="45" spans="3:15" s="21" customFormat="1" ht="19.5" customHeight="1">
      <c r="C45" s="177" t="s">
        <v>38</v>
      </c>
      <c r="D45" s="176">
        <f>SUM(D46:D50)</f>
        <v>505.80533854999993</v>
      </c>
      <c r="E45" s="176">
        <f>SUM(E46:E50)</f>
        <v>1420.80719598695</v>
      </c>
      <c r="G45" s="408"/>
      <c r="H45" s="408"/>
      <c r="I45" s="408"/>
      <c r="J45" s="450"/>
      <c r="K45" s="408"/>
      <c r="L45" s="408"/>
      <c r="M45" s="408"/>
      <c r="N45" s="403"/>
      <c r="O45" s="403"/>
    </row>
    <row r="46" spans="3:15" s="21" customFormat="1" ht="19.5" customHeight="1">
      <c r="C46" s="178" t="s">
        <v>144</v>
      </c>
      <c r="D46" s="179">
        <v>226.75614666999996</v>
      </c>
      <c r="E46" s="179">
        <f>+D46*$I$6</f>
        <v>636.95801599603</v>
      </c>
      <c r="G46" s="438"/>
      <c r="H46" s="408"/>
      <c r="I46" s="408"/>
      <c r="J46" s="450"/>
      <c r="K46" s="408"/>
      <c r="L46" s="408"/>
      <c r="M46" s="408"/>
      <c r="N46" s="403"/>
      <c r="O46" s="403"/>
    </row>
    <row r="47" spans="3:15" s="21" customFormat="1" ht="19.5" customHeight="1">
      <c r="C47" s="178" t="s">
        <v>234</v>
      </c>
      <c r="D47" s="179">
        <v>213.62362371</v>
      </c>
      <c r="E47" s="179">
        <f>+D47*$I$6</f>
        <v>600.06875900139</v>
      </c>
      <c r="G47" s="438"/>
      <c r="H47" s="408"/>
      <c r="I47" s="408"/>
      <c r="J47" s="450"/>
      <c r="K47" s="408"/>
      <c r="L47" s="408"/>
      <c r="M47" s="408"/>
      <c r="N47" s="403"/>
      <c r="O47" s="403"/>
    </row>
    <row r="48" spans="3:15" s="21" customFormat="1" ht="19.5" customHeight="1">
      <c r="C48" s="178" t="s">
        <v>213</v>
      </c>
      <c r="D48" s="179">
        <v>53.19017443999999</v>
      </c>
      <c r="E48" s="179">
        <f>+D48*$I$6</f>
        <v>149.41120000196</v>
      </c>
      <c r="G48" s="438"/>
      <c r="H48" s="408"/>
      <c r="I48" s="408"/>
      <c r="J48" s="450"/>
      <c r="K48" s="408"/>
      <c r="L48" s="408"/>
      <c r="M48" s="408"/>
      <c r="N48" s="403"/>
      <c r="O48" s="403"/>
    </row>
    <row r="49" spans="3:15" s="21" customFormat="1" ht="19.5" customHeight="1">
      <c r="C49" s="178" t="s">
        <v>145</v>
      </c>
      <c r="D49" s="179">
        <v>7.059890940000001</v>
      </c>
      <c r="E49" s="179">
        <f>+D49*$I$6</f>
        <v>19.831233650460003</v>
      </c>
      <c r="G49" s="438"/>
      <c r="H49" s="408"/>
      <c r="I49" s="408"/>
      <c r="J49" s="450"/>
      <c r="K49" s="408"/>
      <c r="L49" s="408"/>
      <c r="M49" s="408"/>
      <c r="N49" s="403"/>
      <c r="O49" s="403"/>
    </row>
    <row r="50" spans="3:15" s="21" customFormat="1" ht="19.5" customHeight="1">
      <c r="C50" s="178" t="s">
        <v>133</v>
      </c>
      <c r="D50" s="179">
        <v>5.1755027899999995</v>
      </c>
      <c r="E50" s="179">
        <f>+D50*$I$6</f>
        <v>14.53798733711</v>
      </c>
      <c r="G50" s="438"/>
      <c r="H50" s="408"/>
      <c r="I50" s="408"/>
      <c r="J50" s="450"/>
      <c r="K50" s="408"/>
      <c r="L50" s="408"/>
      <c r="M50" s="408"/>
      <c r="N50" s="403"/>
      <c r="O50" s="403"/>
    </row>
    <row r="51" spans="3:15" s="21" customFormat="1" ht="9" customHeight="1">
      <c r="C51" s="178"/>
      <c r="D51" s="179"/>
      <c r="E51" s="179"/>
      <c r="G51" s="408"/>
      <c r="H51" s="408"/>
      <c r="I51" s="408"/>
      <c r="J51" s="450"/>
      <c r="K51" s="408"/>
      <c r="L51" s="408"/>
      <c r="M51" s="408"/>
      <c r="N51" s="403"/>
      <c r="O51" s="403"/>
    </row>
    <row r="52" spans="3:15" s="21" customFormat="1" ht="15" customHeight="1">
      <c r="C52" s="579"/>
      <c r="D52" s="583">
        <f>+D29+D14</f>
        <v>3883.7997441399993</v>
      </c>
      <c r="E52" s="575">
        <f>+E29+E14</f>
        <v>10909.593481289261</v>
      </c>
      <c r="G52" s="408"/>
      <c r="H52" s="408"/>
      <c r="I52" s="408"/>
      <c r="J52" s="450"/>
      <c r="K52" s="408"/>
      <c r="L52" s="408"/>
      <c r="M52" s="408"/>
      <c r="N52" s="403"/>
      <c r="O52" s="403"/>
    </row>
    <row r="53" spans="3:15" s="26" customFormat="1" ht="15" customHeight="1">
      <c r="C53" s="580"/>
      <c r="D53" s="584"/>
      <c r="E53" s="576"/>
      <c r="G53" s="405"/>
      <c r="H53" s="405"/>
      <c r="I53" s="405"/>
      <c r="J53" s="450"/>
      <c r="K53" s="405"/>
      <c r="L53" s="405"/>
      <c r="M53" s="405"/>
      <c r="N53" s="404"/>
      <c r="O53" s="404"/>
    </row>
    <row r="54" spans="3:15" s="26" customFormat="1" ht="6.75" customHeight="1">
      <c r="C54" s="309"/>
      <c r="D54" s="310"/>
      <c r="E54" s="162"/>
      <c r="G54" s="405"/>
      <c r="H54" s="405"/>
      <c r="I54" s="405"/>
      <c r="J54" s="450"/>
      <c r="K54" s="405"/>
      <c r="L54" s="405"/>
      <c r="M54" s="405"/>
      <c r="N54" s="404"/>
      <c r="O54" s="404"/>
    </row>
    <row r="55" ht="12.75">
      <c r="C55" s="263" t="s">
        <v>256</v>
      </c>
    </row>
    <row r="56" ht="12.75">
      <c r="C56" s="263" t="s">
        <v>130</v>
      </c>
    </row>
    <row r="57" ht="12.75">
      <c r="C57" s="263" t="s">
        <v>298</v>
      </c>
    </row>
    <row r="58" ht="12.75">
      <c r="C58" s="263"/>
    </row>
    <row r="59" spans="3:5" ht="12.75">
      <c r="C59" s="263"/>
      <c r="D59" s="301"/>
      <c r="E59" s="301"/>
    </row>
    <row r="60" ht="12.75">
      <c r="C60" s="263"/>
    </row>
    <row r="61" spans="3:4" ht="12.75">
      <c r="C61" s="263"/>
      <c r="D61" s="311"/>
    </row>
    <row r="63" spans="2:15" s="1" customFormat="1" ht="18">
      <c r="B63" s="538" t="s">
        <v>206</v>
      </c>
      <c r="C63" s="538"/>
      <c r="D63" s="538"/>
      <c r="E63" s="538"/>
      <c r="F63" s="19"/>
      <c r="G63" s="407"/>
      <c r="H63" s="407"/>
      <c r="I63" s="407"/>
      <c r="J63" s="407"/>
      <c r="K63" s="407"/>
      <c r="L63" s="407"/>
      <c r="M63" s="407"/>
      <c r="N63" s="402"/>
      <c r="O63" s="402"/>
    </row>
    <row r="64" spans="2:6" ht="18" customHeight="1">
      <c r="B64" s="564" t="s">
        <v>231</v>
      </c>
      <c r="C64" s="564"/>
      <c r="D64" s="564"/>
      <c r="E64" s="564"/>
      <c r="F64" s="564"/>
    </row>
    <row r="65" spans="2:6" ht="18" customHeight="1">
      <c r="B65" s="564" t="s">
        <v>232</v>
      </c>
      <c r="C65" s="564"/>
      <c r="D65" s="564"/>
      <c r="E65" s="564"/>
      <c r="F65" s="170"/>
    </row>
    <row r="66" spans="2:6" ht="15.75">
      <c r="B66" s="557" t="s">
        <v>36</v>
      </c>
      <c r="C66" s="557"/>
      <c r="D66" s="557"/>
      <c r="E66" s="557"/>
      <c r="F66" s="557"/>
    </row>
    <row r="67" spans="2:15" s="1" customFormat="1" ht="16.5" customHeight="1">
      <c r="B67" s="51"/>
      <c r="C67" s="568" t="str">
        <f>+C9</f>
        <v>Al 30 de abril de 2014</v>
      </c>
      <c r="D67" s="568"/>
      <c r="E67" s="51"/>
      <c r="F67" s="51"/>
      <c r="G67" s="407"/>
      <c r="H67" s="407"/>
      <c r="I67" s="407"/>
      <c r="J67" s="407"/>
      <c r="K67" s="407"/>
      <c r="L67" s="407"/>
      <c r="M67" s="407"/>
      <c r="N67" s="402"/>
      <c r="O67" s="402"/>
    </row>
    <row r="68" spans="2:6" ht="8.25" customHeight="1">
      <c r="B68" s="557"/>
      <c r="C68" s="557"/>
      <c r="D68" s="557"/>
      <c r="E68" s="557"/>
      <c r="F68" s="51"/>
    </row>
    <row r="69" spans="3:5" ht="16.5" customHeight="1">
      <c r="C69" s="572" t="s">
        <v>172</v>
      </c>
      <c r="D69" s="577" t="s">
        <v>21</v>
      </c>
      <c r="E69" s="553" t="s">
        <v>252</v>
      </c>
    </row>
    <row r="70" spans="2:6" ht="16.5">
      <c r="B70" s="26"/>
      <c r="C70" s="574"/>
      <c r="D70" s="578"/>
      <c r="E70" s="554"/>
      <c r="F70" s="26"/>
    </row>
    <row r="71" spans="3:15" s="26" customFormat="1" ht="10.5" customHeight="1">
      <c r="C71" s="307"/>
      <c r="D71" s="308"/>
      <c r="E71" s="159"/>
      <c r="G71" s="405"/>
      <c r="H71" s="405"/>
      <c r="I71" s="405"/>
      <c r="J71" s="405"/>
      <c r="K71" s="405"/>
      <c r="L71" s="405"/>
      <c r="M71" s="405"/>
      <c r="N71" s="404"/>
      <c r="O71" s="404"/>
    </row>
    <row r="72" spans="3:15" s="21" customFormat="1" ht="19.5" customHeight="1">
      <c r="C72" s="175" t="s">
        <v>244</v>
      </c>
      <c r="D72" s="185">
        <f>+D74+D85</f>
        <v>210.33855991</v>
      </c>
      <c r="E72" s="185">
        <f>+E74+E85</f>
        <v>590.84101478719</v>
      </c>
      <c r="G72" s="408"/>
      <c r="H72" s="408"/>
      <c r="I72" s="408"/>
      <c r="J72" s="408"/>
      <c r="K72" s="408"/>
      <c r="L72" s="408"/>
      <c r="M72" s="408"/>
      <c r="N72" s="403"/>
      <c r="O72" s="403"/>
    </row>
    <row r="73" spans="3:15" s="21" customFormat="1" ht="9" customHeight="1">
      <c r="C73" s="178"/>
      <c r="D73" s="184"/>
      <c r="E73" s="184"/>
      <c r="G73" s="408"/>
      <c r="H73" s="408"/>
      <c r="I73" s="408"/>
      <c r="J73" s="450"/>
      <c r="K73" s="408"/>
      <c r="L73" s="408"/>
      <c r="M73" s="408"/>
      <c r="N73" s="403"/>
      <c r="O73" s="403"/>
    </row>
    <row r="74" spans="3:15" s="21" customFormat="1" ht="19.5" customHeight="1">
      <c r="C74" s="177" t="s">
        <v>37</v>
      </c>
      <c r="D74" s="185">
        <f>+D76+D75+D77</f>
        <v>37.05447009</v>
      </c>
      <c r="E74" s="185">
        <f>+E76+E75+E77</f>
        <v>104.08600648281</v>
      </c>
      <c r="G74" s="408"/>
      <c r="H74" s="408"/>
      <c r="I74" s="408"/>
      <c r="J74" s="450"/>
      <c r="K74" s="408"/>
      <c r="L74" s="408"/>
      <c r="M74" s="408"/>
      <c r="N74" s="403"/>
      <c r="O74" s="403"/>
    </row>
    <row r="75" spans="3:15" s="21" customFormat="1" ht="19.5" customHeight="1" hidden="1">
      <c r="C75" s="178" t="s">
        <v>146</v>
      </c>
      <c r="D75" s="184">
        <v>0</v>
      </c>
      <c r="E75" s="184">
        <f>+D75*$I$6</f>
        <v>0</v>
      </c>
      <c r="G75" s="408"/>
      <c r="H75" s="408"/>
      <c r="I75" s="408"/>
      <c r="J75" s="450"/>
      <c r="K75" s="408"/>
      <c r="L75" s="408"/>
      <c r="M75" s="408"/>
      <c r="N75" s="403"/>
      <c r="O75" s="403"/>
    </row>
    <row r="76" spans="3:15" s="21" customFormat="1" ht="19.5" customHeight="1">
      <c r="C76" s="178" t="s">
        <v>276</v>
      </c>
      <c r="D76" s="184">
        <v>37.05447009</v>
      </c>
      <c r="E76" s="184">
        <f>+D76*$I$6</f>
        <v>104.08600648281</v>
      </c>
      <c r="G76" s="408"/>
      <c r="H76" s="408"/>
      <c r="I76" s="408"/>
      <c r="J76" s="450"/>
      <c r="K76" s="408"/>
      <c r="L76" s="408"/>
      <c r="M76" s="408"/>
      <c r="N76" s="403"/>
      <c r="O76" s="403"/>
    </row>
    <row r="77" spans="3:15" s="21" customFormat="1" ht="19.5" customHeight="1" hidden="1">
      <c r="C77" s="178" t="s">
        <v>279</v>
      </c>
      <c r="D77" s="184"/>
      <c r="E77" s="184">
        <f>+D77*$I$6</f>
        <v>0</v>
      </c>
      <c r="G77" s="408"/>
      <c r="H77" s="408"/>
      <c r="I77" s="408"/>
      <c r="J77" s="450"/>
      <c r="K77" s="408"/>
      <c r="L77" s="408"/>
      <c r="M77" s="408"/>
      <c r="N77" s="403"/>
      <c r="O77" s="403"/>
    </row>
    <row r="78" spans="3:15" s="21" customFormat="1" ht="9.75" customHeight="1">
      <c r="C78" s="175"/>
      <c r="D78" s="185"/>
      <c r="E78" s="185"/>
      <c r="G78" s="408"/>
      <c r="H78" s="408"/>
      <c r="I78" s="408"/>
      <c r="J78" s="408"/>
      <c r="K78" s="408"/>
      <c r="L78" s="408"/>
      <c r="M78" s="408"/>
      <c r="N78" s="403"/>
      <c r="O78" s="403"/>
    </row>
    <row r="79" spans="3:15" s="21" customFormat="1" ht="19.5" customHeight="1" hidden="1">
      <c r="C79" s="178"/>
      <c r="D79" s="186">
        <v>0</v>
      </c>
      <c r="E79" s="186">
        <f>+D79*$I$6</f>
        <v>0</v>
      </c>
      <c r="G79" s="408"/>
      <c r="H79" s="454"/>
      <c r="I79" s="408"/>
      <c r="J79" s="450"/>
      <c r="K79" s="408"/>
      <c r="L79" s="408"/>
      <c r="M79" s="408"/>
      <c r="N79" s="403"/>
      <c r="O79" s="403"/>
    </row>
    <row r="80" spans="3:15" s="21" customFormat="1" ht="19.5" customHeight="1" hidden="1">
      <c r="C80" s="178" t="s">
        <v>149</v>
      </c>
      <c r="D80" s="186">
        <v>0</v>
      </c>
      <c r="E80" s="186">
        <f>+D80*$I$6</f>
        <v>0</v>
      </c>
      <c r="G80" s="408"/>
      <c r="H80" s="454"/>
      <c r="I80" s="408"/>
      <c r="J80" s="450"/>
      <c r="K80" s="408"/>
      <c r="L80" s="408"/>
      <c r="M80" s="408"/>
      <c r="N80" s="403"/>
      <c r="O80" s="403"/>
    </row>
    <row r="81" spans="3:15" s="21" customFormat="1" ht="19.5" customHeight="1" hidden="1">
      <c r="C81" s="178" t="s">
        <v>148</v>
      </c>
      <c r="D81" s="186">
        <v>0</v>
      </c>
      <c r="E81" s="186">
        <f>+D81*$I$6</f>
        <v>0</v>
      </c>
      <c r="G81" s="408"/>
      <c r="H81" s="408"/>
      <c r="I81" s="408"/>
      <c r="J81" s="450"/>
      <c r="K81" s="408"/>
      <c r="L81" s="408"/>
      <c r="M81" s="408"/>
      <c r="N81" s="403"/>
      <c r="O81" s="403"/>
    </row>
    <row r="82" spans="3:15" s="21" customFormat="1" ht="19.5" customHeight="1" hidden="1">
      <c r="C82" s="178" t="s">
        <v>147</v>
      </c>
      <c r="D82" s="186">
        <v>0</v>
      </c>
      <c r="E82" s="186">
        <f>+D82*$I$6</f>
        <v>0</v>
      </c>
      <c r="G82" s="408"/>
      <c r="H82" s="408"/>
      <c r="I82" s="408"/>
      <c r="J82" s="450"/>
      <c r="K82" s="408"/>
      <c r="L82" s="408"/>
      <c r="M82" s="408"/>
      <c r="N82" s="403"/>
      <c r="O82" s="403"/>
    </row>
    <row r="83" spans="3:15" s="21" customFormat="1" ht="19.5" customHeight="1" hidden="1">
      <c r="C83" s="178" t="s">
        <v>175</v>
      </c>
      <c r="D83" s="186">
        <v>0</v>
      </c>
      <c r="E83" s="186">
        <f>+D83*$I$6</f>
        <v>0</v>
      </c>
      <c r="G83" s="408"/>
      <c r="H83" s="408"/>
      <c r="I83" s="408"/>
      <c r="J83" s="450"/>
      <c r="K83" s="408"/>
      <c r="L83" s="408"/>
      <c r="M83" s="408"/>
      <c r="N83" s="403"/>
      <c r="O83" s="403"/>
    </row>
    <row r="84" spans="3:15" s="21" customFormat="1" ht="19.5" customHeight="1" hidden="1">
      <c r="C84" s="178"/>
      <c r="D84" s="186"/>
      <c r="E84" s="186"/>
      <c r="G84" s="408"/>
      <c r="H84" s="408"/>
      <c r="I84" s="408"/>
      <c r="J84" s="450"/>
      <c r="K84" s="408"/>
      <c r="L84" s="408"/>
      <c r="M84" s="408"/>
      <c r="N84" s="403"/>
      <c r="O84" s="403"/>
    </row>
    <row r="85" spans="3:15" s="21" customFormat="1" ht="19.5" customHeight="1">
      <c r="C85" s="177" t="s">
        <v>38</v>
      </c>
      <c r="D85" s="185">
        <f>SUM(D86:D91)</f>
        <v>173.28408982</v>
      </c>
      <c r="E85" s="185">
        <f>SUM(E86:E91)</f>
        <v>486.75500830438006</v>
      </c>
      <c r="G85" s="408"/>
      <c r="H85" s="408"/>
      <c r="I85" s="408"/>
      <c r="J85" s="450"/>
      <c r="K85" s="408"/>
      <c r="L85" s="408"/>
      <c r="M85" s="408"/>
      <c r="N85" s="403"/>
      <c r="O85" s="403"/>
    </row>
    <row r="86" spans="3:15" s="21" customFormat="1" ht="19.5" customHeight="1">
      <c r="C86" s="178" t="s">
        <v>134</v>
      </c>
      <c r="D86" s="184">
        <v>73.82782185999999</v>
      </c>
      <c r="E86" s="184">
        <f aca="true" t="shared" si="2" ref="E86:E91">+D86*$I$6</f>
        <v>207.38235160473997</v>
      </c>
      <c r="G86" s="408"/>
      <c r="H86" s="438"/>
      <c r="I86" s="408"/>
      <c r="J86" s="450"/>
      <c r="K86" s="408"/>
      <c r="L86" s="408"/>
      <c r="M86" s="408"/>
      <c r="N86" s="403"/>
      <c r="O86" s="403"/>
    </row>
    <row r="87" spans="3:15" s="21" customFormat="1" ht="19.5" customHeight="1">
      <c r="C87" s="178" t="s">
        <v>151</v>
      </c>
      <c r="D87" s="184">
        <v>56.5340572</v>
      </c>
      <c r="E87" s="184">
        <f t="shared" si="2"/>
        <v>158.8041666748</v>
      </c>
      <c r="G87" s="408"/>
      <c r="H87" s="438"/>
      <c r="I87" s="408"/>
      <c r="J87" s="450"/>
      <c r="K87" s="408"/>
      <c r="L87" s="408"/>
      <c r="M87" s="408"/>
      <c r="N87" s="403"/>
      <c r="O87" s="403"/>
    </row>
    <row r="88" spans="3:15" s="21" customFormat="1" ht="19.5" customHeight="1">
      <c r="C88" s="178" t="s">
        <v>150</v>
      </c>
      <c r="D88" s="184">
        <v>34.80257976000001</v>
      </c>
      <c r="E88" s="184">
        <f t="shared" si="2"/>
        <v>97.76044654584003</v>
      </c>
      <c r="G88" s="408"/>
      <c r="H88" s="438"/>
      <c r="I88" s="408"/>
      <c r="J88" s="450"/>
      <c r="K88" s="408"/>
      <c r="L88" s="408"/>
      <c r="M88" s="408"/>
      <c r="N88" s="403"/>
      <c r="O88" s="403"/>
    </row>
    <row r="89" spans="3:15" s="21" customFormat="1" ht="19.5" customHeight="1">
      <c r="C89" s="178" t="s">
        <v>132</v>
      </c>
      <c r="D89" s="184">
        <v>7.94146729</v>
      </c>
      <c r="E89" s="184">
        <f t="shared" si="2"/>
        <v>22.30758161761</v>
      </c>
      <c r="G89" s="408"/>
      <c r="H89" s="438"/>
      <c r="I89" s="408"/>
      <c r="J89" s="450"/>
      <c r="K89" s="408"/>
      <c r="L89" s="408"/>
      <c r="M89" s="408"/>
      <c r="N89" s="403"/>
      <c r="O89" s="403"/>
    </row>
    <row r="90" spans="3:15" s="21" customFormat="1" ht="19.5" customHeight="1">
      <c r="C90" s="178" t="s">
        <v>145</v>
      </c>
      <c r="D90" s="247">
        <v>0.17816371</v>
      </c>
      <c r="E90" s="184">
        <f t="shared" si="2"/>
        <v>0.50046186139</v>
      </c>
      <c r="G90" s="408"/>
      <c r="H90" s="438"/>
      <c r="I90" s="408"/>
      <c r="J90" s="450"/>
      <c r="K90" s="408"/>
      <c r="L90" s="408"/>
      <c r="M90" s="408"/>
      <c r="N90" s="403"/>
      <c r="O90" s="403"/>
    </row>
    <row r="91" spans="3:15" s="21" customFormat="1" ht="19.5" customHeight="1" hidden="1">
      <c r="C91" s="178" t="s">
        <v>133</v>
      </c>
      <c r="D91" s="184">
        <v>0</v>
      </c>
      <c r="E91" s="184">
        <f t="shared" si="2"/>
        <v>0</v>
      </c>
      <c r="G91" s="408"/>
      <c r="H91" s="438"/>
      <c r="I91" s="408"/>
      <c r="J91" s="450"/>
      <c r="K91" s="408"/>
      <c r="L91" s="408"/>
      <c r="M91" s="408"/>
      <c r="N91" s="403"/>
      <c r="O91" s="403"/>
    </row>
    <row r="92" spans="3:15" s="21" customFormat="1" ht="11.25" customHeight="1" hidden="1">
      <c r="C92" s="182"/>
      <c r="D92" s="184"/>
      <c r="E92" s="157"/>
      <c r="G92" s="408"/>
      <c r="H92" s="408"/>
      <c r="I92" s="408"/>
      <c r="J92" s="408"/>
      <c r="K92" s="408"/>
      <c r="L92" s="408"/>
      <c r="M92" s="408"/>
      <c r="N92" s="403"/>
      <c r="O92" s="403"/>
    </row>
    <row r="93" spans="3:15" s="21" customFormat="1" ht="19.5" customHeight="1" hidden="1">
      <c r="C93" s="175" t="s">
        <v>155</v>
      </c>
      <c r="D93" s="305">
        <v>0</v>
      </c>
      <c r="E93" s="158">
        <v>0</v>
      </c>
      <c r="G93" s="408"/>
      <c r="H93" s="408"/>
      <c r="I93" s="408"/>
      <c r="J93" s="408"/>
      <c r="K93" s="408"/>
      <c r="L93" s="408"/>
      <c r="M93" s="408"/>
      <c r="N93" s="403"/>
      <c r="O93" s="403"/>
    </row>
    <row r="94" spans="3:15" s="21" customFormat="1" ht="9" customHeight="1">
      <c r="C94" s="178"/>
      <c r="D94" s="184"/>
      <c r="E94" s="157"/>
      <c r="G94" s="408"/>
      <c r="H94" s="408"/>
      <c r="I94" s="408"/>
      <c r="J94" s="450"/>
      <c r="K94" s="408"/>
      <c r="L94" s="408"/>
      <c r="M94" s="408"/>
      <c r="N94" s="403"/>
      <c r="O94" s="403"/>
    </row>
    <row r="95" spans="3:15" s="21" customFormat="1" ht="15" customHeight="1">
      <c r="C95" s="579" t="s">
        <v>85</v>
      </c>
      <c r="D95" s="581">
        <f>+D93+D72</f>
        <v>210.33855991</v>
      </c>
      <c r="E95" s="581">
        <f>+E93+E72</f>
        <v>590.84101478719</v>
      </c>
      <c r="G95" s="408"/>
      <c r="H95" s="408"/>
      <c r="I95" s="408"/>
      <c r="J95" s="450"/>
      <c r="K95" s="408"/>
      <c r="L95" s="408"/>
      <c r="M95" s="408"/>
      <c r="N95" s="403"/>
      <c r="O95" s="403"/>
    </row>
    <row r="96" spans="3:15" s="26" customFormat="1" ht="15" customHeight="1">
      <c r="C96" s="580"/>
      <c r="D96" s="582"/>
      <c r="E96" s="582"/>
      <c r="G96" s="405"/>
      <c r="H96" s="405"/>
      <c r="I96" s="405"/>
      <c r="J96" s="450"/>
      <c r="K96" s="405"/>
      <c r="L96" s="405"/>
      <c r="M96" s="405"/>
      <c r="N96" s="404"/>
      <c r="O96" s="404"/>
    </row>
    <row r="98" spans="4:5" ht="12.75">
      <c r="D98" s="388"/>
      <c r="E98" s="388"/>
    </row>
    <row r="99" spans="4:5" ht="12.75">
      <c r="D99" s="300"/>
      <c r="E99" s="300"/>
    </row>
    <row r="100" ht="12.75">
      <c r="D100" s="385"/>
    </row>
  </sheetData>
  <sheetProtection/>
  <mergeCells count="24">
    <mergeCell ref="C52:C53"/>
    <mergeCell ref="B63:E63"/>
    <mergeCell ref="D69:D70"/>
    <mergeCell ref="E69:E70"/>
    <mergeCell ref="B64:F64"/>
    <mergeCell ref="B66:F66"/>
    <mergeCell ref="C67:D67"/>
    <mergeCell ref="B65:E65"/>
    <mergeCell ref="C11:C12"/>
    <mergeCell ref="E52:E53"/>
    <mergeCell ref="D11:D12"/>
    <mergeCell ref="C95:C96"/>
    <mergeCell ref="D95:D96"/>
    <mergeCell ref="E95:E96"/>
    <mergeCell ref="B68:E68"/>
    <mergeCell ref="C69:C70"/>
    <mergeCell ref="E11:E12"/>
    <mergeCell ref="D52:D53"/>
    <mergeCell ref="B5:E5"/>
    <mergeCell ref="B6:F6"/>
    <mergeCell ref="B8:F8"/>
    <mergeCell ref="B10:E10"/>
    <mergeCell ref="C9:D9"/>
    <mergeCell ref="B7:E7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1"/>
  <sheetViews>
    <sheetView showGridLines="0" zoomScale="80" zoomScaleNormal="80" zoomScalePageLayoutView="0" workbookViewId="0" topLeftCell="A1">
      <selection activeCell="C5" sqref="C5"/>
    </sheetView>
  </sheetViews>
  <sheetFormatPr defaultColWidth="11.421875" defaultRowHeight="12.75"/>
  <cols>
    <col min="1" max="1" width="3.140625" style="2" customWidth="1"/>
    <col min="2" max="2" width="0.71875" style="2" customWidth="1"/>
    <col min="3" max="3" width="52.00390625" style="2" customWidth="1"/>
    <col min="4" max="5" width="19.7109375" style="2" customWidth="1"/>
    <col min="6" max="6" width="4.7109375" style="2" customWidth="1"/>
    <col min="7" max="8" width="15.7109375" style="401" customWidth="1"/>
    <col min="9" max="9" width="17.8515625" style="401" bestFit="1" customWidth="1"/>
    <col min="10" max="10" width="15.7109375" style="455" customWidth="1"/>
    <col min="11" max="11" width="11.421875" style="401" customWidth="1"/>
    <col min="12" max="12" width="17.8515625" style="401" bestFit="1" customWidth="1"/>
    <col min="13" max="13" width="11.421875" style="401" customWidth="1"/>
    <col min="14" max="16384" width="11.421875" style="2" customWidth="1"/>
  </cols>
  <sheetData>
    <row r="1" spans="2:3" ht="12.75">
      <c r="B1" s="39"/>
      <c r="C1" s="39"/>
    </row>
    <row r="2" spans="2:3" ht="12.75">
      <c r="B2" s="39"/>
      <c r="C2" s="39"/>
    </row>
    <row r="3" spans="2:3" ht="12.75">
      <c r="B3" s="39"/>
      <c r="C3" s="39"/>
    </row>
    <row r="4" spans="2:3" ht="11.25" customHeight="1">
      <c r="B4" s="39"/>
      <c r="C4" s="39"/>
    </row>
    <row r="5" spans="2:11" ht="18">
      <c r="B5" s="386" t="s">
        <v>168</v>
      </c>
      <c r="C5" s="386"/>
      <c r="D5" s="386"/>
      <c r="E5" s="386"/>
      <c r="F5" s="264"/>
      <c r="I5" s="433">
        <v>2.809</v>
      </c>
      <c r="K5" s="433"/>
    </row>
    <row r="6" spans="2:11" ht="18" customHeight="1">
      <c r="B6" s="564" t="s">
        <v>231</v>
      </c>
      <c r="C6" s="564"/>
      <c r="D6" s="564"/>
      <c r="E6" s="564"/>
      <c r="F6" s="564"/>
      <c r="K6" s="456"/>
    </row>
    <row r="7" spans="2:6" ht="18" customHeight="1">
      <c r="B7" s="564" t="s">
        <v>230</v>
      </c>
      <c r="C7" s="564"/>
      <c r="D7" s="564"/>
      <c r="E7" s="564"/>
      <c r="F7" s="424"/>
    </row>
    <row r="8" spans="2:6" ht="15.75">
      <c r="B8" s="557" t="s">
        <v>1</v>
      </c>
      <c r="C8" s="557"/>
      <c r="D8" s="557"/>
      <c r="E8" s="557"/>
      <c r="F8" s="264"/>
    </row>
    <row r="9" spans="2:6" ht="15.75">
      <c r="B9" s="425"/>
      <c r="C9" s="568" t="str">
        <f>+Acreedor!C67</f>
        <v>Al 30 de abril de 2014</v>
      </c>
      <c r="D9" s="568"/>
      <c r="E9" s="425"/>
      <c r="F9" s="264"/>
    </row>
    <row r="10" spans="2:5" ht="9.75" customHeight="1">
      <c r="B10" s="557"/>
      <c r="C10" s="557"/>
      <c r="D10" s="557"/>
      <c r="E10" s="557"/>
    </row>
    <row r="11" spans="3:5" ht="16.5" customHeight="1">
      <c r="C11" s="558" t="s">
        <v>273</v>
      </c>
      <c r="D11" s="553" t="s">
        <v>21</v>
      </c>
      <c r="E11" s="553" t="s">
        <v>252</v>
      </c>
    </row>
    <row r="12" spans="3:13" s="26" customFormat="1" ht="16.5" customHeight="1">
      <c r="C12" s="559"/>
      <c r="D12" s="554"/>
      <c r="E12" s="554"/>
      <c r="G12" s="404"/>
      <c r="H12" s="404"/>
      <c r="I12" s="404"/>
      <c r="J12" s="448"/>
      <c r="K12" s="404"/>
      <c r="L12" s="404"/>
      <c r="M12" s="404"/>
    </row>
    <row r="13" spans="3:13" s="26" customFormat="1" ht="9" customHeight="1">
      <c r="C13" s="27"/>
      <c r="D13" s="159"/>
      <c r="E13" s="160"/>
      <c r="G13" s="404"/>
      <c r="H13" s="404"/>
      <c r="I13" s="404"/>
      <c r="J13" s="448"/>
      <c r="K13" s="404"/>
      <c r="L13" s="404"/>
      <c r="M13" s="404"/>
    </row>
    <row r="14" spans="3:13" s="21" customFormat="1" ht="21.75" customHeight="1">
      <c r="C14" s="187" t="s">
        <v>0</v>
      </c>
      <c r="D14" s="312">
        <f>SUM(D15:D16)</f>
        <v>3609.94162504</v>
      </c>
      <c r="E14" s="313">
        <f>SUM(E15:E16)</f>
        <v>10140.326024737362</v>
      </c>
      <c r="G14" s="457"/>
      <c r="H14" s="403" t="s">
        <v>268</v>
      </c>
      <c r="I14" s="458">
        <f>+D15+D19+D48</f>
        <v>1512.27738665</v>
      </c>
      <c r="J14" s="458">
        <f>+E15+E19+E48</f>
        <v>4247.98717909985</v>
      </c>
      <c r="K14" s="458">
        <f>+F15+F19+F40+F46</f>
        <v>0</v>
      </c>
      <c r="L14" s="403"/>
      <c r="M14" s="403"/>
    </row>
    <row r="15" spans="3:13" s="21" customFormat="1" ht="21.75" customHeight="1">
      <c r="C15" s="188" t="s">
        <v>25</v>
      </c>
      <c r="D15" s="189">
        <v>1028.08070764</v>
      </c>
      <c r="E15" s="190">
        <f>+D15*$I$5</f>
        <v>2887.87870776076</v>
      </c>
      <c r="G15" s="457"/>
      <c r="H15" s="403"/>
      <c r="I15" s="458"/>
      <c r="J15" s="458"/>
      <c r="K15" s="403"/>
      <c r="L15" s="403"/>
      <c r="M15" s="403"/>
    </row>
    <row r="16" spans="3:13" s="21" customFormat="1" ht="21.75" customHeight="1">
      <c r="C16" s="188" t="s">
        <v>26</v>
      </c>
      <c r="D16" s="189">
        <v>2581.8609174000003</v>
      </c>
      <c r="E16" s="190">
        <f>+D16*$I$5</f>
        <v>7252.4473169766015</v>
      </c>
      <c r="G16" s="457"/>
      <c r="H16" s="403" t="s">
        <v>267</v>
      </c>
      <c r="I16" s="458">
        <f>+D16</f>
        <v>2581.8609174000003</v>
      </c>
      <c r="J16" s="458">
        <f>+E16</f>
        <v>7252.4473169766015</v>
      </c>
      <c r="K16" s="403"/>
      <c r="L16" s="403"/>
      <c r="M16" s="403"/>
    </row>
    <row r="17" spans="3:13" s="21" customFormat="1" ht="11.25" customHeight="1">
      <c r="C17" s="191"/>
      <c r="D17" s="192"/>
      <c r="E17" s="193"/>
      <c r="G17" s="457"/>
      <c r="H17" s="403"/>
      <c r="I17" s="403"/>
      <c r="J17" s="409"/>
      <c r="K17" s="403"/>
      <c r="L17" s="403"/>
      <c r="M17" s="403"/>
    </row>
    <row r="18" spans="3:13" s="21" customFormat="1" ht="21.75" customHeight="1">
      <c r="C18" s="187" t="s">
        <v>235</v>
      </c>
      <c r="D18" s="312">
        <f>SUM(D19:D19)</f>
        <v>273.8581191000001</v>
      </c>
      <c r="E18" s="313">
        <f>SUM(E19:E19)</f>
        <v>769.2674565519004</v>
      </c>
      <c r="G18" s="457"/>
      <c r="H18" s="403"/>
      <c r="I18" s="459">
        <f>+I16+I14</f>
        <v>4094.1383040500004</v>
      </c>
      <c r="J18" s="459">
        <f>+J16+J14</f>
        <v>11500.434496076452</v>
      </c>
      <c r="K18" s="403"/>
      <c r="L18" s="403"/>
      <c r="M18" s="403"/>
    </row>
    <row r="19" spans="3:13" s="21" customFormat="1" ht="21.75" customHeight="1">
      <c r="C19" s="188" t="s">
        <v>25</v>
      </c>
      <c r="D19" s="189">
        <v>273.8581191000001</v>
      </c>
      <c r="E19" s="190">
        <f>+D19*$I$5</f>
        <v>769.2674565519004</v>
      </c>
      <c r="G19" s="457"/>
      <c r="H19" s="403"/>
      <c r="I19" s="403"/>
      <c r="J19" s="409"/>
      <c r="K19" s="403"/>
      <c r="L19" s="403"/>
      <c r="M19" s="403"/>
    </row>
    <row r="20" spans="3:13" s="21" customFormat="1" ht="8.25" customHeight="1">
      <c r="C20" s="23"/>
      <c r="D20" s="60"/>
      <c r="E20" s="61"/>
      <c r="G20" s="403"/>
      <c r="H20" s="403"/>
      <c r="I20" s="403"/>
      <c r="J20" s="409"/>
      <c r="K20" s="403"/>
      <c r="L20" s="403"/>
      <c r="M20" s="403"/>
    </row>
    <row r="21" spans="3:13" s="21" customFormat="1" ht="15" customHeight="1">
      <c r="C21" s="560" t="s">
        <v>85</v>
      </c>
      <c r="D21" s="585">
        <f>+D18+D14</f>
        <v>3883.7997441400003</v>
      </c>
      <c r="E21" s="585">
        <f>+E18+E14</f>
        <v>10909.593481289263</v>
      </c>
      <c r="G21" s="403"/>
      <c r="H21" s="403"/>
      <c r="I21" s="403"/>
      <c r="J21" s="409"/>
      <c r="K21" s="403"/>
      <c r="L21" s="403"/>
      <c r="M21" s="403"/>
    </row>
    <row r="22" spans="3:13" s="26" customFormat="1" ht="15" customHeight="1">
      <c r="C22" s="561"/>
      <c r="D22" s="586"/>
      <c r="E22" s="586"/>
      <c r="G22" s="404"/>
      <c r="H22" s="404"/>
      <c r="I22" s="404"/>
      <c r="J22" s="448"/>
      <c r="K22" s="404"/>
      <c r="L22" s="404"/>
      <c r="M22" s="404"/>
    </row>
    <row r="23" spans="3:13" s="26" customFormat="1" ht="7.5" customHeight="1">
      <c r="C23" s="62"/>
      <c r="D23" s="63"/>
      <c r="E23" s="63"/>
      <c r="G23" s="404"/>
      <c r="H23" s="404"/>
      <c r="I23" s="404"/>
      <c r="J23" s="448"/>
      <c r="K23" s="404"/>
      <c r="L23" s="404"/>
      <c r="M23" s="404"/>
    </row>
    <row r="24" spans="3:13" s="21" customFormat="1" ht="17.25" customHeight="1">
      <c r="C24" s="531" t="s">
        <v>119</v>
      </c>
      <c r="D24" s="531"/>
      <c r="E24" s="531"/>
      <c r="G24" s="403"/>
      <c r="H24" s="403"/>
      <c r="I24" s="403"/>
      <c r="J24" s="409"/>
      <c r="K24" s="403"/>
      <c r="L24" s="403"/>
      <c r="M24" s="403"/>
    </row>
    <row r="29" spans="4:5" ht="12.75">
      <c r="D29" s="394"/>
      <c r="E29" s="394"/>
    </row>
    <row r="30" spans="2:13" s="1" customFormat="1" ht="18">
      <c r="B30" s="65" t="s">
        <v>207</v>
      </c>
      <c r="C30" s="65"/>
      <c r="D30" s="65"/>
      <c r="E30" s="65"/>
      <c r="F30" s="19"/>
      <c r="G30" s="402"/>
      <c r="H30" s="402"/>
      <c r="I30" s="402"/>
      <c r="J30" s="460"/>
      <c r="K30" s="402"/>
      <c r="L30" s="402"/>
      <c r="M30" s="402"/>
    </row>
    <row r="31" spans="2:13" s="1" customFormat="1" ht="18" customHeight="1">
      <c r="B31" s="564" t="s">
        <v>231</v>
      </c>
      <c r="C31" s="564"/>
      <c r="D31" s="564"/>
      <c r="E31" s="564"/>
      <c r="F31" s="564"/>
      <c r="G31" s="402"/>
      <c r="H31" s="402"/>
      <c r="I31" s="402"/>
      <c r="J31" s="460"/>
      <c r="K31" s="402"/>
      <c r="L31" s="402"/>
      <c r="M31" s="402"/>
    </row>
    <row r="32" spans="2:13" s="1" customFormat="1" ht="18" customHeight="1">
      <c r="B32" s="564" t="s">
        <v>232</v>
      </c>
      <c r="C32" s="564"/>
      <c r="D32" s="564"/>
      <c r="E32" s="564"/>
      <c r="F32" s="170"/>
      <c r="G32" s="402"/>
      <c r="H32" s="402"/>
      <c r="I32" s="402"/>
      <c r="J32" s="460"/>
      <c r="K32" s="402"/>
      <c r="L32" s="402"/>
      <c r="M32" s="402"/>
    </row>
    <row r="33" spans="2:13" s="1" customFormat="1" ht="18" customHeight="1">
      <c r="B33" s="557" t="s">
        <v>1</v>
      </c>
      <c r="C33" s="557"/>
      <c r="D33" s="557"/>
      <c r="E33" s="557"/>
      <c r="F33" s="66"/>
      <c r="G33" s="402"/>
      <c r="H33" s="402"/>
      <c r="I33" s="402"/>
      <c r="J33" s="460"/>
      <c r="K33" s="402"/>
      <c r="L33" s="402"/>
      <c r="M33" s="402"/>
    </row>
    <row r="34" spans="2:13" s="1" customFormat="1" ht="18" customHeight="1">
      <c r="B34" s="51"/>
      <c r="C34" s="568" t="str">
        <f>+C9</f>
        <v>Al 30 de abril de 2014</v>
      </c>
      <c r="D34" s="568"/>
      <c r="E34" s="51"/>
      <c r="F34" s="66"/>
      <c r="G34" s="402"/>
      <c r="H34" s="402"/>
      <c r="I34" s="402"/>
      <c r="J34" s="460"/>
      <c r="K34" s="402"/>
      <c r="L34" s="402"/>
      <c r="M34" s="402"/>
    </row>
    <row r="35" spans="2:6" ht="6" customHeight="1">
      <c r="B35" s="557"/>
      <c r="C35" s="557"/>
      <c r="D35" s="557"/>
      <c r="E35" s="557"/>
      <c r="F35" s="51"/>
    </row>
    <row r="36" spans="3:5" ht="16.5" customHeight="1">
      <c r="C36" s="558" t="s">
        <v>273</v>
      </c>
      <c r="D36" s="553" t="s">
        <v>21</v>
      </c>
      <c r="E36" s="553" t="s">
        <v>252</v>
      </c>
    </row>
    <row r="37" spans="3:13" s="26" customFormat="1" ht="16.5" customHeight="1">
      <c r="C37" s="559"/>
      <c r="D37" s="554"/>
      <c r="E37" s="554"/>
      <c r="G37" s="404"/>
      <c r="H37" s="404"/>
      <c r="I37" s="404"/>
      <c r="J37" s="448"/>
      <c r="K37" s="404"/>
      <c r="L37" s="404"/>
      <c r="M37" s="404"/>
    </row>
    <row r="38" spans="3:13" s="26" customFormat="1" ht="9" customHeight="1">
      <c r="C38" s="27"/>
      <c r="D38" s="36"/>
      <c r="E38" s="161"/>
      <c r="G38" s="404"/>
      <c r="H38" s="404"/>
      <c r="I38" s="404"/>
      <c r="J38" s="448"/>
      <c r="K38" s="404"/>
      <c r="L38" s="404"/>
      <c r="M38" s="404"/>
    </row>
    <row r="39" spans="3:13" s="21" customFormat="1" ht="21.75" customHeight="1">
      <c r="C39" s="187" t="s">
        <v>0</v>
      </c>
      <c r="D39" s="316">
        <f>SUM(D40:D40)</f>
        <v>89.44626075</v>
      </c>
      <c r="E39" s="317">
        <f>SUM(E40:E40)</f>
        <v>251.25454644675</v>
      </c>
      <c r="G39" s="457"/>
      <c r="H39" s="403"/>
      <c r="I39" s="403"/>
      <c r="J39" s="409"/>
      <c r="K39" s="403"/>
      <c r="L39" s="403"/>
      <c r="M39" s="403"/>
    </row>
    <row r="40" spans="3:13" s="21" customFormat="1" ht="21.75" customHeight="1">
      <c r="C40" s="188" t="s">
        <v>25</v>
      </c>
      <c r="D40" s="194">
        <v>89.44626075</v>
      </c>
      <c r="E40" s="190">
        <f>+D40*$I$5</f>
        <v>251.25454644675</v>
      </c>
      <c r="G40" s="457"/>
      <c r="H40" s="403"/>
      <c r="I40" s="403"/>
      <c r="J40" s="409"/>
      <c r="K40" s="403"/>
      <c r="L40" s="403"/>
      <c r="M40" s="403"/>
    </row>
    <row r="41" spans="3:13" s="21" customFormat="1" ht="11.25" customHeight="1">
      <c r="C41" s="191"/>
      <c r="D41" s="196"/>
      <c r="E41" s="193"/>
      <c r="G41" s="457"/>
      <c r="H41" s="403"/>
      <c r="I41" s="403"/>
      <c r="J41" s="409"/>
      <c r="K41" s="403"/>
      <c r="L41" s="403"/>
      <c r="M41" s="403"/>
    </row>
    <row r="42" spans="3:13" s="21" customFormat="1" ht="21.75" customHeight="1">
      <c r="C42" s="187" t="s">
        <v>120</v>
      </c>
      <c r="D42" s="249">
        <f>SUM(D43:D43)</f>
        <v>0.17816371</v>
      </c>
      <c r="E42" s="271">
        <f>SUM(E43:E43)</f>
        <v>0.50046186139</v>
      </c>
      <c r="G42" s="457"/>
      <c r="H42" s="403"/>
      <c r="I42" s="403"/>
      <c r="J42" s="409"/>
      <c r="K42" s="403"/>
      <c r="L42" s="403"/>
      <c r="M42" s="403"/>
    </row>
    <row r="43" spans="3:13" s="21" customFormat="1" ht="21.75" customHeight="1">
      <c r="C43" s="188" t="s">
        <v>25</v>
      </c>
      <c r="D43" s="248">
        <v>0.17816371</v>
      </c>
      <c r="E43" s="195">
        <f>+D43*$I$5</f>
        <v>0.50046186139</v>
      </c>
      <c r="G43" s="461"/>
      <c r="H43" s="438"/>
      <c r="I43" s="403"/>
      <c r="J43" s="409"/>
      <c r="K43" s="403"/>
      <c r="L43" s="403"/>
      <c r="M43" s="403"/>
    </row>
    <row r="44" spans="3:13" s="21" customFormat="1" ht="8.25" customHeight="1">
      <c r="C44" s="188"/>
      <c r="D44" s="248"/>
      <c r="E44" s="195"/>
      <c r="G44" s="457"/>
      <c r="H44" s="403"/>
      <c r="I44" s="403"/>
      <c r="J44" s="409"/>
      <c r="K44" s="403"/>
      <c r="L44" s="403"/>
      <c r="M44" s="403"/>
    </row>
    <row r="45" spans="3:13" s="21" customFormat="1" ht="21.75" customHeight="1">
      <c r="C45" s="187" t="s">
        <v>281</v>
      </c>
      <c r="D45" s="314">
        <f>SUM(D46:D46)</f>
        <v>120.71413545000001</v>
      </c>
      <c r="E45" s="312">
        <f>SUM(E46:E46)</f>
        <v>339.08600647905007</v>
      </c>
      <c r="G45" s="461"/>
      <c r="H45" s="438"/>
      <c r="I45" s="403"/>
      <c r="J45" s="409"/>
      <c r="K45" s="403"/>
      <c r="L45" s="403"/>
      <c r="M45" s="403"/>
    </row>
    <row r="46" spans="3:13" s="21" customFormat="1" ht="21.75" customHeight="1">
      <c r="C46" s="23" t="s">
        <v>25</v>
      </c>
      <c r="D46" s="194">
        <v>120.71413545000001</v>
      </c>
      <c r="E46" s="189">
        <f>+D46*$I$5</f>
        <v>339.08600647905007</v>
      </c>
      <c r="G46" s="462"/>
      <c r="H46" s="462"/>
      <c r="I46" s="403"/>
      <c r="J46" s="409"/>
      <c r="K46" s="403"/>
      <c r="L46" s="403"/>
      <c r="M46" s="403"/>
    </row>
    <row r="47" spans="3:13" s="21" customFormat="1" ht="8.25" customHeight="1">
      <c r="C47" s="23"/>
      <c r="D47" s="64"/>
      <c r="E47" s="61"/>
      <c r="G47" s="403"/>
      <c r="H47" s="403"/>
      <c r="I47" s="403"/>
      <c r="J47" s="409"/>
      <c r="K47" s="403"/>
      <c r="L47" s="403"/>
      <c r="M47" s="403"/>
    </row>
    <row r="48" spans="3:13" s="21" customFormat="1" ht="15" customHeight="1">
      <c r="C48" s="560" t="s">
        <v>85</v>
      </c>
      <c r="D48" s="581">
        <f>+D45+D42+D39</f>
        <v>210.33855991000001</v>
      </c>
      <c r="E48" s="585">
        <f>+E45+E42+E39</f>
        <v>590.84101478719</v>
      </c>
      <c r="G48" s="403"/>
      <c r="H48" s="403"/>
      <c r="I48" s="403"/>
      <c r="J48" s="409"/>
      <c r="K48" s="403"/>
      <c r="L48" s="403"/>
      <c r="M48" s="403"/>
    </row>
    <row r="49" spans="3:13" s="26" customFormat="1" ht="15" customHeight="1">
      <c r="C49" s="561"/>
      <c r="D49" s="582"/>
      <c r="E49" s="586"/>
      <c r="G49" s="404"/>
      <c r="H49" s="404"/>
      <c r="I49" s="404"/>
      <c r="J49" s="448"/>
      <c r="K49" s="404"/>
      <c r="L49" s="404"/>
      <c r="M49" s="404"/>
    </row>
    <row r="50" ht="4.5" customHeight="1"/>
    <row r="51" spans="3:5" ht="12.75">
      <c r="C51" s="2" t="s">
        <v>282</v>
      </c>
      <c r="D51" s="167"/>
      <c r="E51" s="167"/>
    </row>
  </sheetData>
  <sheetProtection/>
  <mergeCells count="23">
    <mergeCell ref="C48:C49"/>
    <mergeCell ref="D48:D49"/>
    <mergeCell ref="E48:E49"/>
    <mergeCell ref="B33:E33"/>
    <mergeCell ref="C36:C37"/>
    <mergeCell ref="B6:F6"/>
    <mergeCell ref="D11:D12"/>
    <mergeCell ref="C21:C22"/>
    <mergeCell ref="B10:E10"/>
    <mergeCell ref="D21:D22"/>
    <mergeCell ref="E11:E12"/>
    <mergeCell ref="C11:C12"/>
    <mergeCell ref="B7:E7"/>
    <mergeCell ref="C9:D9"/>
    <mergeCell ref="B8:E8"/>
    <mergeCell ref="E21:E22"/>
    <mergeCell ref="D36:D37"/>
    <mergeCell ref="E36:E37"/>
    <mergeCell ref="C24:E24"/>
    <mergeCell ref="B31:F31"/>
    <mergeCell ref="B35:E35"/>
    <mergeCell ref="C34:D34"/>
    <mergeCell ref="B32:E32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2014-05-26T17:45:37Z</cp:lastPrinted>
  <dcterms:created xsi:type="dcterms:W3CDTF">2010-09-21T14:57:59Z</dcterms:created>
  <dcterms:modified xsi:type="dcterms:W3CDTF">2014-06-06T19:50:42Z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