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135" activeTab="3"/>
  </bookViews>
  <sheets>
    <sheet name="Hoja3" sheetId="3" r:id="rId1"/>
    <sheet name="Informe" sheetId="4" r:id="rId2"/>
    <sheet name="DS" sheetId="5" r:id="rId3"/>
    <sheet name="Hoja1" sheetId="6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<sst xmlns="http://schemas.openxmlformats.org/spreadsheetml/2006/main" count="288" uniqueCount="62">
  <si>
    <t>SEGÚN CONVENIO</t>
  </si>
  <si>
    <t>FONIPREL</t>
  </si>
  <si>
    <t xml:space="preserve">GR/GL </t>
  </si>
  <si>
    <t>SUPERVISIÓN</t>
  </si>
  <si>
    <t>E.T. Y EJECUCIÓN</t>
  </si>
  <si>
    <t>SOLICITANTE</t>
  </si>
  <si>
    <t>DEPARTAMENTO</t>
  </si>
  <si>
    <t>PROVINCIA</t>
  </si>
  <si>
    <t>DISTRITO</t>
  </si>
  <si>
    <t>MUNICIPALIDAD PROVINCIAL HUANCAYO</t>
  </si>
  <si>
    <t>JUNIN</t>
  </si>
  <si>
    <t>HUANCAYO</t>
  </si>
  <si>
    <t>GOBIERNO REGIONAL UCAYALI</t>
  </si>
  <si>
    <t>UCAYALI</t>
  </si>
  <si>
    <t>MUNICIPALIDAD DISTRITAL PACCHA</t>
  </si>
  <si>
    <t>JAUJA</t>
  </si>
  <si>
    <t>PACCHA</t>
  </si>
  <si>
    <t>MUNICIPALIDAD DISTRITAL HUAYLLAY GRANDE</t>
  </si>
  <si>
    <t>HUANCAVELICA</t>
  </si>
  <si>
    <t>ANGARAES</t>
  </si>
  <si>
    <t>HUAYLLAY GRANDE</t>
  </si>
  <si>
    <t>SATIPO</t>
  </si>
  <si>
    <t>MEJORAMIENTO DE LOS SERVICIOS DE EDUCACION SECUNDARIA DE LA I.E. SANTA MARIA REYNA DEL SUB SECTOR DE CAJAS CHICO, DISTRITO DE HUANCAYO, PROVINCIA DE HUANCAYO - JUNIN</t>
  </si>
  <si>
    <t>MEJORAMIENTO, AMPLIACION DE LOS SERVICIOS EDUCATIVOS DE LAS INSTITUCIONES EDUCATIVAS DE NIVEL SECUNDARIA COMPRENDIDAS EN LAS REDES N 13 Y 14 DE LA UGEL ATALAYA, DISTRITO DE RAYMONDI - PROVINCIA DE ATALAYA - DEPARTAMENTO DE UCAYALI</t>
  </si>
  <si>
    <t>MEJORAMIENTO DE LOS SERVICIOS DE EDUCACION SECUNDARIA DE LA I.E. AGROINDUSTRIAL SAN ROQUE, DISTRITO DE PACCHA - JAUJA - JUNIN</t>
  </si>
  <si>
    <t>MEJORAMIENTO Y AMPLIACION DE SERVICIOS EDUCATIVOS DE NIVEL PRIMARIA EN LA INSTITUCION EDUCATIVA NRO 36689 DE CHUPAS, DISTRITO DE HUAYLLAY GRANDE, PROVINCIA DE ANGARAES - HUANCAVELICA</t>
  </si>
  <si>
    <t>NOMBRE PROPUESTA</t>
  </si>
  <si>
    <t>CODIGO SNIP</t>
  </si>
  <si>
    <t>MONTO INVERSION</t>
  </si>
  <si>
    <t>TASA DE COF.</t>
  </si>
  <si>
    <t>GLP</t>
  </si>
  <si>
    <t>GR</t>
  </si>
  <si>
    <t>GLD</t>
  </si>
  <si>
    <t>NIVEL SOLICITANTE</t>
  </si>
  <si>
    <t>TOTAL</t>
  </si>
  <si>
    <t>MONTO COFINANCIAMIENTO</t>
  </si>
  <si>
    <t>CÓDIGO UBIGEO</t>
  </si>
  <si>
    <t>UNIDAD EJECUTORA</t>
  </si>
  <si>
    <t>SUB TOTAL</t>
  </si>
  <si>
    <t>GR/GL</t>
  </si>
  <si>
    <t>APORTE EN %</t>
  </si>
  <si>
    <t>APORTE EN S/.</t>
  </si>
  <si>
    <t>MONTOS DE COFINANCIAMIENTO OXI-2015-I</t>
  </si>
  <si>
    <t>N°</t>
  </si>
  <si>
    <t>CONVENIO Nº</t>
  </si>
  <si>
    <t>MAZAMARI</t>
  </si>
  <si>
    <t>AREQUIPA</t>
  </si>
  <si>
    <t>JACOBO HUNTER</t>
  </si>
  <si>
    <t>AMPLIACION Y MEJORAMIENTO DE LOS SERVICIOS DE AGUA POTABLE Y SANEAMIENTO EN LOS ANEXOS BUENOS AIRES Y MONTERRICO, DISTRITO DE MAZAMARI - SATIPO - JUNIN</t>
  </si>
  <si>
    <t>MEJORAMIENTO DEL SERVICIO EDUCATIVO DE NIVEL PRIMARIO DE LA INSTITUCIÓN EDUCATIVA N 36244 DEL CENTRO POBLADO DE TUCSIPAMPA, PROVINCIA DE ANGARAES - HUANCAVELICA</t>
  </si>
  <si>
    <t>MEJORAMIENTO DE LOS SERVICIOS EDUCATIVOS EN LA I.E.I. HUNTER AREQUIPA, DISTRITO DE JACOBO HUNTER - AREQUIPA - AREQUIPA</t>
  </si>
  <si>
    <t>MUNICIPALIDAD PROVINCIAL ANGARAES</t>
  </si>
  <si>
    <t>MUNICIPALIDAD DISTRITAL JACOBO HUNTER</t>
  </si>
  <si>
    <t>MUNICIPALIDAD DISTRITAL MAZAMARI</t>
  </si>
  <si>
    <t>ANEXO Nº 07</t>
  </si>
  <si>
    <t>FONIPREL (CIPRL)</t>
  </si>
  <si>
    <t xml:space="preserve">FONIPREL </t>
  </si>
  <si>
    <t>ANEXO</t>
  </si>
  <si>
    <t>APORTE TOTAL EN S/.</t>
  </si>
  <si>
    <r>
      <rPr>
        <b/>
        <sz val="12"/>
        <color theme="1"/>
        <rFont val="Calibri"/>
        <family val="2"/>
        <scheme val="minor"/>
      </rPr>
      <t xml:space="preserve">Nota: </t>
    </r>
    <r>
      <rPr>
        <sz val="12"/>
        <color theme="1"/>
        <rFont val="Calibri"/>
        <family val="2"/>
        <scheme val="minor"/>
      </rPr>
      <t xml:space="preserve">De acuerdo a lo establecido en la Ley Nº 29230 y modificatorias (Ley Nº 30138) el monto de S/.  23,252,580.00 cubriran los CIPRL y el monto de S/. 830,518.00 será asignada al Gobierno Regional y/o Gobierno Local quien contratará a la empresa privada para la supervisión de la obra. </t>
    </r>
  </si>
  <si>
    <t xml:space="preserve">Nota: De acuerdo a lo establecido en la Ley Nº 29230 y modificatorias (Ley Nº 30138) el monto de S/.  23,252,580.00 cubriran los CIPRL y el monto de S/. 830,518.00 será asignada al Gobierno Regional y/o Gobierno Local quien contratará a la empresa privada para la supervisión de la obra. </t>
  </si>
  <si>
    <t>LISTADO DE PROPUESTAS SELECCIONADAS EN EL CONCURSO FONIPREL 2015-I OXI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</si>
</sst>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10" fontId="5" fillId="0" borderId="4" xfId="2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0" fontId="5" fillId="0" borderId="8" xfId="20" applyNumberFormat="1" applyFont="1" applyFill="1" applyBorder="1" applyAlignment="1">
      <alignment horizontal="center" vertical="center"/>
    </xf>
    <xf numFmtId="10" fontId="5" fillId="0" borderId="9" xfId="20" applyNumberFormat="1" applyFont="1" applyFill="1" applyBorder="1" applyAlignment="1">
      <alignment horizontal="center" vertical="center"/>
    </xf>
    <xf numFmtId="10" fontId="5" fillId="0" borderId="10" xfId="2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8"/>
  <sheetViews>
    <sheetView zoomScale="85" zoomScaleNormal="85" workbookViewId="0" topLeftCell="A1">
      <selection activeCell="A1" sqref="A1:XFD1048576"/>
    </sheetView>
  </sheetViews>
  <sheetFormatPr defaultColWidth="11.421875" defaultRowHeight="15"/>
  <cols>
    <col min="1" max="1" width="3.00390625" style="0" bestFit="1" customWidth="1"/>
    <col min="2" max="2" width="9.00390625" style="0" hidden="1" customWidth="1"/>
    <col min="3" max="3" width="10.57421875" style="0" hidden="1" customWidth="1"/>
    <col min="4" max="4" width="10.57421875" style="0" customWidth="1"/>
    <col min="5" max="5" width="10.140625" style="0" hidden="1" customWidth="1"/>
    <col min="6" max="6" width="22.140625" style="0" customWidth="1"/>
    <col min="7" max="7" width="13.7109375" style="0" customWidth="1"/>
    <col min="8" max="8" width="12.57421875" style="0" customWidth="1"/>
    <col min="9" max="9" width="12.28125" style="0" customWidth="1"/>
    <col min="10" max="10" width="51.00390625" style="0" customWidth="1"/>
    <col min="11" max="11" width="9.57421875" style="0" customWidth="1"/>
    <col min="12" max="13" width="17.57421875" style="0" hidden="1" customWidth="1"/>
    <col min="14" max="14" width="7.57421875" style="0" hidden="1" customWidth="1"/>
    <col min="15" max="17" width="17.57421875" style="0" customWidth="1"/>
    <col min="18" max="19" width="8.7109375" style="0" hidden="1" customWidth="1"/>
    <col min="20" max="20" width="15.8515625" style="0" bestFit="1" customWidth="1"/>
    <col min="21" max="21" width="14.57421875" style="0" hidden="1" customWidth="1"/>
    <col min="22" max="22" width="18.57421875" style="0" customWidth="1"/>
    <col min="23" max="23" width="13.8515625" style="0" bestFit="1" customWidth="1"/>
    <col min="24" max="24" width="14.28125" style="0" bestFit="1" customWidth="1"/>
    <col min="25" max="25" width="16.57421875" style="0" hidden="1" customWidth="1"/>
    <col min="26" max="26" width="16.57421875" style="0" customWidth="1"/>
    <col min="27" max="27" width="17.00390625" style="0" customWidth="1"/>
    <col min="28" max="28" width="2.28125" style="0" hidden="1" customWidth="1"/>
    <col min="29" max="29" width="12.7109375" style="0" hidden="1" customWidth="1"/>
    <col min="30" max="30" width="11.421875" style="0" hidden="1" customWidth="1"/>
    <col min="31" max="31" width="15.28125" style="0" hidden="1" customWidth="1"/>
    <col min="33" max="33" width="12.7109375" style="0" bestFit="1" customWidth="1"/>
  </cols>
  <sheetData>
    <row r="2" spans="4:27" ht="21">
      <c r="D2" s="48" t="s">
        <v>54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2:27" ht="21">
      <c r="B3" s="48" t="s">
        <v>42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ht="15">
      <c r="B4" s="2"/>
    </row>
    <row r="5" spans="15:27" ht="15.75" thickBot="1">
      <c r="O5" s="49" t="s">
        <v>0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5:27" ht="15" customHeight="1">
      <c r="O6" s="50" t="s">
        <v>41</v>
      </c>
      <c r="P6" s="51"/>
      <c r="Q6" s="52"/>
      <c r="R6" s="53" t="s">
        <v>40</v>
      </c>
      <c r="S6" s="54"/>
      <c r="T6" s="55" t="s">
        <v>4</v>
      </c>
      <c r="U6" s="56"/>
      <c r="V6" s="56"/>
      <c r="W6" s="57"/>
      <c r="X6" s="58" t="s">
        <v>3</v>
      </c>
      <c r="Y6" s="59"/>
      <c r="Z6" s="59"/>
      <c r="AA6" s="60"/>
    </row>
    <row r="7" spans="1:27" s="1" customFormat="1" ht="33" customHeight="1">
      <c r="A7" s="17" t="s">
        <v>43</v>
      </c>
      <c r="B7" s="18" t="s">
        <v>36</v>
      </c>
      <c r="C7" s="18" t="s">
        <v>37</v>
      </c>
      <c r="D7" s="18" t="s">
        <v>33</v>
      </c>
      <c r="E7" s="18" t="s">
        <v>44</v>
      </c>
      <c r="F7" s="19" t="s">
        <v>5</v>
      </c>
      <c r="G7" s="19" t="s">
        <v>6</v>
      </c>
      <c r="H7" s="19" t="s">
        <v>7</v>
      </c>
      <c r="I7" s="19" t="s">
        <v>8</v>
      </c>
      <c r="J7" s="19" t="s">
        <v>26</v>
      </c>
      <c r="K7" s="18" t="s">
        <v>27</v>
      </c>
      <c r="L7" s="18" t="s">
        <v>28</v>
      </c>
      <c r="M7" s="18" t="s">
        <v>35</v>
      </c>
      <c r="N7" s="20" t="s">
        <v>29</v>
      </c>
      <c r="O7" s="21" t="s">
        <v>34</v>
      </c>
      <c r="P7" s="18" t="s">
        <v>1</v>
      </c>
      <c r="Q7" s="22" t="s">
        <v>39</v>
      </c>
      <c r="R7" s="21" t="s">
        <v>1</v>
      </c>
      <c r="S7" s="22" t="s">
        <v>39</v>
      </c>
      <c r="T7" s="21" t="s">
        <v>38</v>
      </c>
      <c r="U7" s="13" t="s">
        <v>1</v>
      </c>
      <c r="V7" s="13" t="s">
        <v>55</v>
      </c>
      <c r="W7" s="26" t="s">
        <v>2</v>
      </c>
      <c r="X7" s="27" t="s">
        <v>38</v>
      </c>
      <c r="Y7" s="13" t="s">
        <v>1</v>
      </c>
      <c r="Z7" s="13" t="s">
        <v>56</v>
      </c>
      <c r="AA7" s="26" t="s">
        <v>2</v>
      </c>
    </row>
    <row r="8" spans="1:31" s="1" customFormat="1" ht="15.75" thickBot="1">
      <c r="A8" s="8"/>
      <c r="B8" s="9"/>
      <c r="C8" s="9"/>
      <c r="D8" s="10"/>
      <c r="E8" s="10"/>
      <c r="F8" s="11"/>
      <c r="G8" s="11"/>
      <c r="H8" s="11"/>
      <c r="I8" s="11"/>
      <c r="J8" s="11"/>
      <c r="K8" s="10"/>
      <c r="L8" s="28">
        <f>SUM(L9:L15)</f>
        <v>25943668</v>
      </c>
      <c r="M8" s="28">
        <f>SUM(M9:M15)</f>
        <v>24230928</v>
      </c>
      <c r="N8" s="29"/>
      <c r="O8" s="44">
        <f>SUM(O9:O15)</f>
        <v>25779412</v>
      </c>
      <c r="P8" s="43">
        <f>SUM(P9:P15)</f>
        <v>24083098</v>
      </c>
      <c r="Q8" s="42">
        <f>SUM(Q9:Q15)</f>
        <v>1696314</v>
      </c>
      <c r="R8" s="31">
        <f>SUM(R9:R12)</f>
        <v>3.8499998776177473</v>
      </c>
      <c r="S8" s="32">
        <f>SUM(S9:S12)</f>
        <v>0.15000012238225277</v>
      </c>
      <c r="T8" s="44">
        <f aca="true" t="shared" si="0" ref="T8:AA8">SUM(T9:T15)</f>
        <v>24887025</v>
      </c>
      <c r="U8" s="43">
        <f t="shared" si="0"/>
        <v>23252583.858349435</v>
      </c>
      <c r="V8" s="43">
        <f>SUM(V9:V15)</f>
        <v>23252580</v>
      </c>
      <c r="W8" s="42">
        <f t="shared" si="0"/>
        <v>1634441.1416505652</v>
      </c>
      <c r="X8" s="44">
        <f t="shared" si="0"/>
        <v>892387</v>
      </c>
      <c r="Y8" s="43">
        <f t="shared" si="0"/>
        <v>830514.1416505652</v>
      </c>
      <c r="Z8" s="43">
        <f>SUM(Z9:Z15)</f>
        <v>830518</v>
      </c>
      <c r="AA8" s="42">
        <f t="shared" si="0"/>
        <v>61872.85834943477</v>
      </c>
      <c r="AC8" s="12">
        <f>V8+Z8</f>
        <v>24083098</v>
      </c>
      <c r="AD8" s="12">
        <f>AC8-P8</f>
        <v>0</v>
      </c>
      <c r="AE8" s="12">
        <f>AC8-M8</f>
        <v>-147830</v>
      </c>
    </row>
    <row r="9" spans="1:33" s="7" customFormat="1" ht="38.25">
      <c r="A9" s="3">
        <v>1</v>
      </c>
      <c r="B9" s="15">
        <v>120101</v>
      </c>
      <c r="C9" s="15">
        <v>301003</v>
      </c>
      <c r="D9" s="3" t="s">
        <v>30</v>
      </c>
      <c r="E9" s="3">
        <v>1</v>
      </c>
      <c r="F9" s="16" t="s">
        <v>9</v>
      </c>
      <c r="G9" s="3" t="s">
        <v>10</v>
      </c>
      <c r="H9" s="3" t="s">
        <v>11</v>
      </c>
      <c r="I9" s="16"/>
      <c r="J9" s="16" t="s">
        <v>22</v>
      </c>
      <c r="K9" s="4">
        <v>300935</v>
      </c>
      <c r="L9" s="5">
        <v>4897151</v>
      </c>
      <c r="M9" s="5">
        <v>4652293</v>
      </c>
      <c r="N9" s="15">
        <v>95</v>
      </c>
      <c r="O9" s="41">
        <f>SUM(P9:Q9)</f>
        <v>4897151</v>
      </c>
      <c r="P9" s="33">
        <v>4652293</v>
      </c>
      <c r="Q9" s="35">
        <v>244858</v>
      </c>
      <c r="R9" s="39">
        <f>P9/O9</f>
        <v>0.9499999081098377</v>
      </c>
      <c r="S9" s="38">
        <f>Q9/O9</f>
        <v>0.05000009189016226</v>
      </c>
      <c r="T9" s="36">
        <v>4707093</v>
      </c>
      <c r="U9" s="33">
        <f>R9*T9</f>
        <v>4471737.91746446</v>
      </c>
      <c r="V9" s="34">
        <f>ROUNDDOWN(U9,0)</f>
        <v>4471737</v>
      </c>
      <c r="W9" s="35">
        <f aca="true" t="shared" si="1" ref="W9:W15">S9*T9</f>
        <v>235355.08253553955</v>
      </c>
      <c r="X9" s="36">
        <v>190058</v>
      </c>
      <c r="Y9" s="33">
        <f aca="true" t="shared" si="2" ref="Y9:Y15">R9*X9</f>
        <v>180555.08253553952</v>
      </c>
      <c r="Z9" s="34">
        <f>ROUNDUP(Y9,0)</f>
        <v>180556</v>
      </c>
      <c r="AA9" s="35">
        <f aca="true" t="shared" si="3" ref="AA9:AA15">S9*X9</f>
        <v>9502.917464460459</v>
      </c>
      <c r="AB9" s="6"/>
      <c r="AC9" s="12">
        <f aca="true" t="shared" si="4" ref="AC9:AC15">V9+Z9</f>
        <v>4652293</v>
      </c>
      <c r="AD9" s="12">
        <f aca="true" t="shared" si="5" ref="AD9:AD15">AC9-P9</f>
        <v>0</v>
      </c>
      <c r="AE9" s="12">
        <f aca="true" t="shared" si="6" ref="AE9:AE12">AC9-M9</f>
        <v>0</v>
      </c>
      <c r="AG9" s="6"/>
    </row>
    <row r="10" spans="1:31" s="7" customFormat="1" ht="63.75">
      <c r="A10" s="3">
        <f>A9+1</f>
        <v>2</v>
      </c>
      <c r="B10" s="15"/>
      <c r="C10" s="15">
        <v>942</v>
      </c>
      <c r="D10" s="3" t="s">
        <v>31</v>
      </c>
      <c r="E10" s="3">
        <v>4</v>
      </c>
      <c r="F10" s="16" t="s">
        <v>12</v>
      </c>
      <c r="G10" s="3" t="s">
        <v>13</v>
      </c>
      <c r="H10" s="3"/>
      <c r="I10" s="16"/>
      <c r="J10" s="16" t="s">
        <v>23</v>
      </c>
      <c r="K10" s="4">
        <v>293330</v>
      </c>
      <c r="L10" s="5">
        <v>6723334</v>
      </c>
      <c r="M10" s="5">
        <v>6051000</v>
      </c>
      <c r="N10" s="15">
        <v>99.9</v>
      </c>
      <c r="O10" s="46">
        <f>SUM(P10:Q10)</f>
        <v>6559078</v>
      </c>
      <c r="P10" s="5">
        <v>5903170</v>
      </c>
      <c r="Q10" s="24">
        <v>655908</v>
      </c>
      <c r="R10" s="40">
        <f aca="true" t="shared" si="7" ref="R10:R15">P10/O10</f>
        <v>0.8999999695079095</v>
      </c>
      <c r="S10" s="25">
        <f aca="true" t="shared" si="8" ref="S10:S15">Q10/O10</f>
        <v>0.10000003049209051</v>
      </c>
      <c r="T10" s="37">
        <v>6285082</v>
      </c>
      <c r="U10" s="5">
        <f>R10*T10</f>
        <v>5656573.608354711</v>
      </c>
      <c r="V10" s="14">
        <f>ROUNDDOWN(U10,0)</f>
        <v>5656573</v>
      </c>
      <c r="W10" s="24">
        <f>S10*T10</f>
        <v>628508.3916452893</v>
      </c>
      <c r="X10" s="37">
        <v>273996</v>
      </c>
      <c r="Y10" s="5">
        <f t="shared" si="2"/>
        <v>246596.39164528917</v>
      </c>
      <c r="Z10" s="14">
        <f aca="true" t="shared" si="9" ref="Z10:Z15">ROUNDUP(Y10,0)</f>
        <v>246597</v>
      </c>
      <c r="AA10" s="24">
        <f t="shared" si="3"/>
        <v>27399.608354710832</v>
      </c>
      <c r="AC10" s="12">
        <f t="shared" si="4"/>
        <v>5903170</v>
      </c>
      <c r="AD10" s="12">
        <f t="shared" si="5"/>
        <v>0</v>
      </c>
      <c r="AE10" s="12">
        <f t="shared" si="6"/>
        <v>-147830</v>
      </c>
    </row>
    <row r="11" spans="1:31" s="7" customFormat="1" ht="38.25">
      <c r="A11" s="3">
        <f aca="true" t="shared" si="10" ref="A11:A15">A10+1</f>
        <v>3</v>
      </c>
      <c r="B11" s="15">
        <v>120423</v>
      </c>
      <c r="C11" s="15">
        <v>301074</v>
      </c>
      <c r="D11" s="3" t="s">
        <v>32</v>
      </c>
      <c r="E11" s="3">
        <v>11</v>
      </c>
      <c r="F11" s="16" t="s">
        <v>14</v>
      </c>
      <c r="G11" s="3" t="s">
        <v>10</v>
      </c>
      <c r="H11" s="3" t="s">
        <v>15</v>
      </c>
      <c r="I11" s="16" t="s">
        <v>16</v>
      </c>
      <c r="J11" s="16" t="s">
        <v>24</v>
      </c>
      <c r="K11" s="4">
        <v>125649</v>
      </c>
      <c r="L11" s="5">
        <v>4659034</v>
      </c>
      <c r="M11" s="5">
        <v>4659034</v>
      </c>
      <c r="N11" s="15">
        <v>100</v>
      </c>
      <c r="O11" s="23">
        <f aca="true" t="shared" si="11" ref="O11:O15">SUM(P11:Q11)</f>
        <v>4659034</v>
      </c>
      <c r="P11" s="5">
        <v>4659034</v>
      </c>
      <c r="Q11" s="24">
        <v>0</v>
      </c>
      <c r="R11" s="40">
        <f t="shared" si="7"/>
        <v>1</v>
      </c>
      <c r="S11" s="25">
        <f t="shared" si="8"/>
        <v>0</v>
      </c>
      <c r="T11" s="37">
        <v>4482556</v>
      </c>
      <c r="U11" s="5">
        <f aca="true" t="shared" si="12" ref="U11:U15">R11*T11</f>
        <v>4482556</v>
      </c>
      <c r="V11" s="14">
        <f aca="true" t="shared" si="13" ref="V11:V15">ROUNDDOWN(U11,0)</f>
        <v>4482556</v>
      </c>
      <c r="W11" s="24">
        <f t="shared" si="1"/>
        <v>0</v>
      </c>
      <c r="X11" s="37">
        <v>176478</v>
      </c>
      <c r="Y11" s="5">
        <f t="shared" si="2"/>
        <v>176478</v>
      </c>
      <c r="Z11" s="14">
        <f t="shared" si="9"/>
        <v>176478</v>
      </c>
      <c r="AA11" s="24">
        <f t="shared" si="3"/>
        <v>0</v>
      </c>
      <c r="AC11" s="12">
        <f t="shared" si="4"/>
        <v>4659034</v>
      </c>
      <c r="AD11" s="12">
        <f t="shared" si="5"/>
        <v>0</v>
      </c>
      <c r="AE11" s="12">
        <f t="shared" si="6"/>
        <v>0</v>
      </c>
    </row>
    <row r="12" spans="1:31" s="7" customFormat="1" ht="51">
      <c r="A12" s="3">
        <f t="shared" si="10"/>
        <v>4</v>
      </c>
      <c r="B12" s="15">
        <v>90308</v>
      </c>
      <c r="C12" s="15">
        <v>300824</v>
      </c>
      <c r="D12" s="3" t="s">
        <v>32</v>
      </c>
      <c r="E12" s="3">
        <v>12</v>
      </c>
      <c r="F12" s="16" t="s">
        <v>17</v>
      </c>
      <c r="G12" s="3" t="s">
        <v>18</v>
      </c>
      <c r="H12" s="3" t="s">
        <v>19</v>
      </c>
      <c r="I12" s="16" t="s">
        <v>20</v>
      </c>
      <c r="J12" s="16" t="s">
        <v>25</v>
      </c>
      <c r="K12" s="4">
        <v>287056</v>
      </c>
      <c r="L12" s="5">
        <v>1249760</v>
      </c>
      <c r="M12" s="5">
        <v>1249760</v>
      </c>
      <c r="N12" s="15">
        <v>100</v>
      </c>
      <c r="O12" s="23">
        <f t="shared" si="11"/>
        <v>1249760</v>
      </c>
      <c r="P12" s="5">
        <v>1249760</v>
      </c>
      <c r="Q12" s="24">
        <v>0</v>
      </c>
      <c r="R12" s="40">
        <f t="shared" si="7"/>
        <v>1</v>
      </c>
      <c r="S12" s="25">
        <f t="shared" si="8"/>
        <v>0</v>
      </c>
      <c r="T12" s="37">
        <v>1215767</v>
      </c>
      <c r="U12" s="5">
        <f t="shared" si="12"/>
        <v>1215767</v>
      </c>
      <c r="V12" s="14">
        <f t="shared" si="13"/>
        <v>1215767</v>
      </c>
      <c r="W12" s="24">
        <f t="shared" si="1"/>
        <v>0</v>
      </c>
      <c r="X12" s="37">
        <v>33993</v>
      </c>
      <c r="Y12" s="5">
        <f t="shared" si="2"/>
        <v>33993</v>
      </c>
      <c r="Z12" s="14">
        <f t="shared" si="9"/>
        <v>33993</v>
      </c>
      <c r="AA12" s="24">
        <f t="shared" si="3"/>
        <v>0</v>
      </c>
      <c r="AC12" s="12">
        <f t="shared" si="4"/>
        <v>1249760</v>
      </c>
      <c r="AD12" s="12">
        <f t="shared" si="5"/>
        <v>0</v>
      </c>
      <c r="AE12" s="12">
        <f t="shared" si="6"/>
        <v>0</v>
      </c>
    </row>
    <row r="13" spans="1:31" ht="38.25">
      <c r="A13" s="3">
        <f t="shared" si="10"/>
        <v>5</v>
      </c>
      <c r="B13" s="15"/>
      <c r="C13" s="15"/>
      <c r="D13" s="3" t="s">
        <v>32</v>
      </c>
      <c r="E13" s="3"/>
      <c r="F13" s="16" t="s">
        <v>53</v>
      </c>
      <c r="G13" s="3" t="s">
        <v>10</v>
      </c>
      <c r="H13" s="3" t="s">
        <v>21</v>
      </c>
      <c r="I13" s="16" t="s">
        <v>45</v>
      </c>
      <c r="J13" s="16" t="s">
        <v>48</v>
      </c>
      <c r="K13" s="4">
        <v>327545</v>
      </c>
      <c r="L13" s="5">
        <v>3378306</v>
      </c>
      <c r="M13" s="5">
        <v>2871560</v>
      </c>
      <c r="N13" s="15">
        <v>85</v>
      </c>
      <c r="O13" s="23">
        <f t="shared" si="11"/>
        <v>3378306</v>
      </c>
      <c r="P13" s="5">
        <v>2871560</v>
      </c>
      <c r="Q13" s="24">
        <v>506746</v>
      </c>
      <c r="R13" s="40">
        <f t="shared" si="7"/>
        <v>0.8499999703993658</v>
      </c>
      <c r="S13" s="25">
        <f t="shared" si="8"/>
        <v>0.15000002960063416</v>
      </c>
      <c r="T13" s="37">
        <v>3248809</v>
      </c>
      <c r="U13" s="5">
        <f t="shared" si="12"/>
        <v>2761487.553833193</v>
      </c>
      <c r="V13" s="14">
        <f t="shared" si="13"/>
        <v>2761487</v>
      </c>
      <c r="W13" s="24">
        <f t="shared" si="1"/>
        <v>487321.4461668067</v>
      </c>
      <c r="X13" s="37">
        <v>129497</v>
      </c>
      <c r="Y13" s="5">
        <f t="shared" si="2"/>
        <v>110072.44616680668</v>
      </c>
      <c r="Z13" s="14">
        <f t="shared" si="9"/>
        <v>110073</v>
      </c>
      <c r="AA13" s="24">
        <f t="shared" si="3"/>
        <v>19424.55383319332</v>
      </c>
      <c r="AC13" s="12">
        <f t="shared" si="4"/>
        <v>2871560</v>
      </c>
      <c r="AD13" s="12">
        <f t="shared" si="5"/>
        <v>0</v>
      </c>
      <c r="AE13" s="12">
        <f aca="true" t="shared" si="14" ref="AE13:AE15">AC13-M13</f>
        <v>0</v>
      </c>
    </row>
    <row r="14" spans="1:31" ht="38.25">
      <c r="A14" s="3">
        <f t="shared" si="10"/>
        <v>6</v>
      </c>
      <c r="B14" s="15"/>
      <c r="C14" s="15"/>
      <c r="D14" s="3" t="s">
        <v>30</v>
      </c>
      <c r="E14" s="3"/>
      <c r="F14" s="16" t="s">
        <v>51</v>
      </c>
      <c r="G14" s="3" t="s">
        <v>18</v>
      </c>
      <c r="H14" s="3" t="s">
        <v>19</v>
      </c>
      <c r="I14" s="16"/>
      <c r="J14" s="16" t="s">
        <v>49</v>
      </c>
      <c r="K14" s="4">
        <v>2274085</v>
      </c>
      <c r="L14" s="5">
        <v>3610134</v>
      </c>
      <c r="M14" s="5">
        <v>3606523</v>
      </c>
      <c r="N14" s="15">
        <v>99.9</v>
      </c>
      <c r="O14" s="23">
        <f t="shared" si="11"/>
        <v>3610134</v>
      </c>
      <c r="P14" s="5">
        <v>3606523</v>
      </c>
      <c r="Q14" s="24">
        <v>3611</v>
      </c>
      <c r="R14" s="40">
        <f t="shared" si="7"/>
        <v>0.9989997601197075</v>
      </c>
      <c r="S14" s="25">
        <f t="shared" si="8"/>
        <v>0.001000239880292532</v>
      </c>
      <c r="T14" s="37">
        <v>3549193</v>
      </c>
      <c r="U14" s="5">
        <f t="shared" si="12"/>
        <v>3545642.955618545</v>
      </c>
      <c r="V14" s="14">
        <f t="shared" si="13"/>
        <v>3545642</v>
      </c>
      <c r="W14" s="24">
        <f t="shared" si="1"/>
        <v>3550.0443814550927</v>
      </c>
      <c r="X14" s="37">
        <v>60941</v>
      </c>
      <c r="Y14" s="5">
        <f t="shared" si="2"/>
        <v>60880.044381455096</v>
      </c>
      <c r="Z14" s="14">
        <f t="shared" si="9"/>
        <v>60881</v>
      </c>
      <c r="AA14" s="24">
        <f t="shared" si="3"/>
        <v>60.955618544907196</v>
      </c>
      <c r="AC14" s="12">
        <f t="shared" si="4"/>
        <v>3606523</v>
      </c>
      <c r="AD14" s="12">
        <f t="shared" si="5"/>
        <v>0</v>
      </c>
      <c r="AE14" s="12">
        <f t="shared" si="14"/>
        <v>0</v>
      </c>
    </row>
    <row r="15" spans="1:31" ht="38.25">
      <c r="A15" s="3">
        <f t="shared" si="10"/>
        <v>7</v>
      </c>
      <c r="B15" s="15"/>
      <c r="C15" s="15"/>
      <c r="D15" s="3" t="s">
        <v>32</v>
      </c>
      <c r="E15" s="3"/>
      <c r="F15" s="16" t="s">
        <v>52</v>
      </c>
      <c r="G15" s="3" t="s">
        <v>46</v>
      </c>
      <c r="H15" s="3" t="s">
        <v>46</v>
      </c>
      <c r="I15" s="16" t="s">
        <v>47</v>
      </c>
      <c r="J15" s="16" t="s">
        <v>50</v>
      </c>
      <c r="K15" s="4">
        <v>308114</v>
      </c>
      <c r="L15" s="5">
        <v>1425949</v>
      </c>
      <c r="M15" s="5">
        <v>1140758</v>
      </c>
      <c r="N15" s="15">
        <v>80</v>
      </c>
      <c r="O15" s="23">
        <f t="shared" si="11"/>
        <v>1425949</v>
      </c>
      <c r="P15" s="5">
        <v>1140758</v>
      </c>
      <c r="Q15" s="24">
        <v>285191</v>
      </c>
      <c r="R15" s="40">
        <f t="shared" si="7"/>
        <v>0.7999991584551762</v>
      </c>
      <c r="S15" s="25">
        <f t="shared" si="8"/>
        <v>0.20000084154482384</v>
      </c>
      <c r="T15" s="37">
        <v>1398525</v>
      </c>
      <c r="U15" s="5">
        <f t="shared" si="12"/>
        <v>1118818.8230785253</v>
      </c>
      <c r="V15" s="14">
        <f t="shared" si="13"/>
        <v>1118818</v>
      </c>
      <c r="W15" s="24">
        <f t="shared" si="1"/>
        <v>279706.17692147475</v>
      </c>
      <c r="X15" s="37">
        <v>27424</v>
      </c>
      <c r="Y15" s="5">
        <f t="shared" si="2"/>
        <v>21939.17692147475</v>
      </c>
      <c r="Z15" s="14">
        <f t="shared" si="9"/>
        <v>21940</v>
      </c>
      <c r="AA15" s="24">
        <f t="shared" si="3"/>
        <v>5484.823078525249</v>
      </c>
      <c r="AC15" s="12">
        <f t="shared" si="4"/>
        <v>1140758</v>
      </c>
      <c r="AD15" s="12">
        <f t="shared" si="5"/>
        <v>0</v>
      </c>
      <c r="AE15" s="12">
        <f t="shared" si="14"/>
        <v>0</v>
      </c>
    </row>
    <row r="17" ht="15">
      <c r="P17" s="45"/>
    </row>
    <row r="18" ht="15">
      <c r="P18" s="30"/>
    </row>
  </sheetData>
  <mergeCells count="7">
    <mergeCell ref="D2:AA2"/>
    <mergeCell ref="B3:AA3"/>
    <mergeCell ref="O5:AA5"/>
    <mergeCell ref="O6:Q6"/>
    <mergeCell ref="R6:S6"/>
    <mergeCell ref="T6:W6"/>
    <mergeCell ref="X6:AA6"/>
  </mergeCells>
  <printOptions/>
  <pageMargins left="0.24" right="0.27" top="0.75" bottom="0.75" header="0.3" footer="0.3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7"/>
  <sheetViews>
    <sheetView view="pageBreakPreview" zoomScale="55" zoomScaleSheetLayoutView="55" workbookViewId="0" topLeftCell="A1">
      <selection activeCell="D15" sqref="D15:AA15"/>
    </sheetView>
  </sheetViews>
  <sheetFormatPr defaultColWidth="11.421875" defaultRowHeight="15"/>
  <cols>
    <col min="1" max="1" width="3.00390625" style="0" bestFit="1" customWidth="1"/>
    <col min="2" max="2" width="9.00390625" style="0" hidden="1" customWidth="1"/>
    <col min="3" max="3" width="10.57421875" style="0" hidden="1" customWidth="1"/>
    <col min="4" max="4" width="10.57421875" style="0" customWidth="1"/>
    <col min="5" max="5" width="10.140625" style="0" hidden="1" customWidth="1"/>
    <col min="6" max="6" width="22.140625" style="0" customWidth="1"/>
    <col min="7" max="7" width="13.7109375" style="0" customWidth="1"/>
    <col min="8" max="8" width="12.57421875" style="0" customWidth="1"/>
    <col min="9" max="9" width="12.28125" style="0" customWidth="1"/>
    <col min="10" max="10" width="51.00390625" style="0" customWidth="1"/>
    <col min="11" max="11" width="9.57421875" style="0" customWidth="1"/>
    <col min="12" max="13" width="17.57421875" style="0" hidden="1" customWidth="1"/>
    <col min="14" max="14" width="7.57421875" style="0" hidden="1" customWidth="1"/>
    <col min="15" max="17" width="17.57421875" style="0" customWidth="1"/>
    <col min="18" max="19" width="8.7109375" style="0" hidden="1" customWidth="1"/>
    <col min="20" max="20" width="15.8515625" style="0" bestFit="1" customWidth="1"/>
    <col min="21" max="21" width="14.57421875" style="0" hidden="1" customWidth="1"/>
    <col min="22" max="22" width="18.57421875" style="0" customWidth="1"/>
    <col min="23" max="23" width="13.8515625" style="0" bestFit="1" customWidth="1"/>
    <col min="24" max="24" width="14.28125" style="0" bestFit="1" customWidth="1"/>
    <col min="25" max="25" width="16.57421875" style="0" hidden="1" customWidth="1"/>
    <col min="26" max="26" width="16.57421875" style="0" customWidth="1"/>
    <col min="27" max="27" width="18.8515625" style="0" customWidth="1"/>
    <col min="28" max="28" width="2.28125" style="0" hidden="1" customWidth="1"/>
    <col min="29" max="29" width="12.7109375" style="0" hidden="1" customWidth="1"/>
    <col min="30" max="30" width="11.421875" style="0" hidden="1" customWidth="1"/>
    <col min="31" max="31" width="15.28125" style="0" hidden="1" customWidth="1"/>
    <col min="33" max="33" width="12.7109375" style="0" bestFit="1" customWidth="1"/>
  </cols>
  <sheetData>
    <row r="2" spans="2:27" ht="21">
      <c r="B2" s="48" t="s">
        <v>42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ht="15">
      <c r="B3" s="2"/>
    </row>
    <row r="4" spans="15:27" ht="15.75" thickBot="1">
      <c r="O4" s="49" t="s">
        <v>0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5:27" ht="15" customHeight="1">
      <c r="O5" s="50" t="s">
        <v>58</v>
      </c>
      <c r="P5" s="51"/>
      <c r="Q5" s="52"/>
      <c r="R5" s="53" t="s">
        <v>40</v>
      </c>
      <c r="S5" s="54"/>
      <c r="T5" s="55" t="s">
        <v>4</v>
      </c>
      <c r="U5" s="56"/>
      <c r="V5" s="56"/>
      <c r="W5" s="57"/>
      <c r="X5" s="58" t="s">
        <v>3</v>
      </c>
      <c r="Y5" s="59"/>
      <c r="Z5" s="59"/>
      <c r="AA5" s="60"/>
    </row>
    <row r="6" spans="1:27" s="1" customFormat="1" ht="33" customHeight="1">
      <c r="A6" s="17" t="s">
        <v>43</v>
      </c>
      <c r="B6" s="18" t="s">
        <v>36</v>
      </c>
      <c r="C6" s="18" t="s">
        <v>37</v>
      </c>
      <c r="D6" s="18" t="s">
        <v>33</v>
      </c>
      <c r="E6" s="18" t="s">
        <v>44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26</v>
      </c>
      <c r="K6" s="18" t="s">
        <v>27</v>
      </c>
      <c r="L6" s="18" t="s">
        <v>28</v>
      </c>
      <c r="M6" s="18" t="s">
        <v>35</v>
      </c>
      <c r="N6" s="20" t="s">
        <v>29</v>
      </c>
      <c r="O6" s="21" t="s">
        <v>34</v>
      </c>
      <c r="P6" s="18" t="s">
        <v>1</v>
      </c>
      <c r="Q6" s="22" t="s">
        <v>39</v>
      </c>
      <c r="R6" s="21" t="s">
        <v>1</v>
      </c>
      <c r="S6" s="22" t="s">
        <v>39</v>
      </c>
      <c r="T6" s="21" t="s">
        <v>38</v>
      </c>
      <c r="U6" s="13" t="s">
        <v>1</v>
      </c>
      <c r="V6" s="13" t="s">
        <v>55</v>
      </c>
      <c r="W6" s="26" t="s">
        <v>2</v>
      </c>
      <c r="X6" s="27" t="s">
        <v>38</v>
      </c>
      <c r="Y6" s="13" t="s">
        <v>1</v>
      </c>
      <c r="Z6" s="13" t="s">
        <v>56</v>
      </c>
      <c r="AA6" s="26" t="s">
        <v>2</v>
      </c>
    </row>
    <row r="7" spans="1:31" s="1" customFormat="1" ht="15.75" thickBot="1">
      <c r="A7" s="8"/>
      <c r="B7" s="9"/>
      <c r="C7" s="9"/>
      <c r="D7" s="10"/>
      <c r="E7" s="10"/>
      <c r="F7" s="11"/>
      <c r="G7" s="11"/>
      <c r="H7" s="11"/>
      <c r="I7" s="11"/>
      <c r="J7" s="11"/>
      <c r="K7" s="10"/>
      <c r="L7" s="28">
        <f>SUM(L8:L14)</f>
        <v>25943668</v>
      </c>
      <c r="M7" s="28">
        <f>SUM(M8:M14)</f>
        <v>24230928</v>
      </c>
      <c r="N7" s="29"/>
      <c r="O7" s="44">
        <f>SUM(O8:O14)</f>
        <v>25779412</v>
      </c>
      <c r="P7" s="43">
        <f>SUM(P8:P14)</f>
        <v>24083098</v>
      </c>
      <c r="Q7" s="42">
        <f>SUM(Q8:Q14)</f>
        <v>1696314</v>
      </c>
      <c r="R7" s="31">
        <f>SUM(R8:R11)</f>
        <v>3.8499998776177473</v>
      </c>
      <c r="S7" s="32">
        <f>SUM(S8:S11)</f>
        <v>0.15000012238225277</v>
      </c>
      <c r="T7" s="44">
        <f aca="true" t="shared" si="0" ref="T7:AA7">SUM(T8:T14)</f>
        <v>24887025</v>
      </c>
      <c r="U7" s="43">
        <f t="shared" si="0"/>
        <v>23252583.858349435</v>
      </c>
      <c r="V7" s="43">
        <f>SUM(V8:V14)</f>
        <v>23252580</v>
      </c>
      <c r="W7" s="42">
        <f t="shared" si="0"/>
        <v>1634441.1416505652</v>
      </c>
      <c r="X7" s="44">
        <f t="shared" si="0"/>
        <v>892387</v>
      </c>
      <c r="Y7" s="43">
        <f t="shared" si="0"/>
        <v>830514.1416505652</v>
      </c>
      <c r="Z7" s="43">
        <f>SUM(Z8:Z14)</f>
        <v>830518</v>
      </c>
      <c r="AA7" s="42">
        <f t="shared" si="0"/>
        <v>61872.85834943477</v>
      </c>
      <c r="AC7" s="12">
        <f>V7+Z7</f>
        <v>24083098</v>
      </c>
      <c r="AD7" s="12">
        <f>AC7-P7</f>
        <v>0</v>
      </c>
      <c r="AE7" s="12">
        <f>AC7-M7</f>
        <v>-147830</v>
      </c>
    </row>
    <row r="8" spans="1:33" s="7" customFormat="1" ht="38.25">
      <c r="A8" s="3">
        <v>1</v>
      </c>
      <c r="B8" s="15">
        <v>120101</v>
      </c>
      <c r="C8" s="15">
        <v>301003</v>
      </c>
      <c r="D8" s="3" t="s">
        <v>30</v>
      </c>
      <c r="E8" s="3">
        <v>1</v>
      </c>
      <c r="F8" s="16" t="s">
        <v>9</v>
      </c>
      <c r="G8" s="3" t="s">
        <v>10</v>
      </c>
      <c r="H8" s="3" t="s">
        <v>11</v>
      </c>
      <c r="I8" s="16"/>
      <c r="J8" s="16" t="s">
        <v>22</v>
      </c>
      <c r="K8" s="4">
        <v>300935</v>
      </c>
      <c r="L8" s="5">
        <v>4897151</v>
      </c>
      <c r="M8" s="5">
        <v>4652293</v>
      </c>
      <c r="N8" s="15">
        <v>95</v>
      </c>
      <c r="O8" s="41">
        <f>SUM(P8:Q8)</f>
        <v>4897151</v>
      </c>
      <c r="P8" s="33">
        <v>4652293</v>
      </c>
      <c r="Q8" s="35">
        <v>244858</v>
      </c>
      <c r="R8" s="39">
        <f>P8/O8</f>
        <v>0.9499999081098377</v>
      </c>
      <c r="S8" s="38">
        <f>Q8/O8</f>
        <v>0.05000009189016226</v>
      </c>
      <c r="T8" s="36">
        <v>4707093</v>
      </c>
      <c r="U8" s="33">
        <f>R8*T8</f>
        <v>4471737.91746446</v>
      </c>
      <c r="V8" s="34">
        <f>ROUNDDOWN(U8,0)</f>
        <v>4471737</v>
      </c>
      <c r="W8" s="35">
        <f aca="true" t="shared" si="1" ref="W8:W14">S8*T8</f>
        <v>235355.08253553955</v>
      </c>
      <c r="X8" s="36">
        <v>190058</v>
      </c>
      <c r="Y8" s="33">
        <f aca="true" t="shared" si="2" ref="Y8:Y14">R8*X8</f>
        <v>180555.08253553952</v>
      </c>
      <c r="Z8" s="34">
        <f>ROUNDUP(Y8,0)</f>
        <v>180556</v>
      </c>
      <c r="AA8" s="35">
        <f aca="true" t="shared" si="3" ref="AA8:AA14">S8*X8</f>
        <v>9502.917464460459</v>
      </c>
      <c r="AB8" s="6"/>
      <c r="AC8" s="12">
        <f aca="true" t="shared" si="4" ref="AC8:AC14">V8+Z8</f>
        <v>4652293</v>
      </c>
      <c r="AD8" s="12">
        <f aca="true" t="shared" si="5" ref="AD8:AD14">AC8-P8</f>
        <v>0</v>
      </c>
      <c r="AE8" s="12">
        <f aca="true" t="shared" si="6" ref="AE8:AE14">AC8-M8</f>
        <v>0</v>
      </c>
      <c r="AG8" s="6"/>
    </row>
    <row r="9" spans="1:31" s="7" customFormat="1" ht="63.75">
      <c r="A9" s="3">
        <f>A8+1</f>
        <v>2</v>
      </c>
      <c r="B9" s="15"/>
      <c r="C9" s="15">
        <v>942</v>
      </c>
      <c r="D9" s="3" t="s">
        <v>31</v>
      </c>
      <c r="E9" s="3">
        <v>4</v>
      </c>
      <c r="F9" s="16" t="s">
        <v>12</v>
      </c>
      <c r="G9" s="3" t="s">
        <v>13</v>
      </c>
      <c r="H9" s="3"/>
      <c r="I9" s="16"/>
      <c r="J9" s="16" t="s">
        <v>23</v>
      </c>
      <c r="K9" s="4">
        <v>293330</v>
      </c>
      <c r="L9" s="5">
        <v>6723334</v>
      </c>
      <c r="M9" s="5">
        <v>6051000</v>
      </c>
      <c r="N9" s="15">
        <v>99.9</v>
      </c>
      <c r="O9" s="46">
        <f>SUM(P9:Q9)</f>
        <v>6559078</v>
      </c>
      <c r="P9" s="5">
        <v>5903170</v>
      </c>
      <c r="Q9" s="24">
        <v>655908</v>
      </c>
      <c r="R9" s="40">
        <f aca="true" t="shared" si="7" ref="R9:R14">P9/O9</f>
        <v>0.8999999695079095</v>
      </c>
      <c r="S9" s="25">
        <f aca="true" t="shared" si="8" ref="S9:S14">Q9/O9</f>
        <v>0.10000003049209051</v>
      </c>
      <c r="T9" s="37">
        <v>6285082</v>
      </c>
      <c r="U9" s="5">
        <f>R9*T9</f>
        <v>5656573.608354711</v>
      </c>
      <c r="V9" s="14">
        <f>ROUNDDOWN(U9,0)</f>
        <v>5656573</v>
      </c>
      <c r="W9" s="24">
        <f>S9*T9</f>
        <v>628508.3916452893</v>
      </c>
      <c r="X9" s="37">
        <v>273996</v>
      </c>
      <c r="Y9" s="5">
        <f t="shared" si="2"/>
        <v>246596.39164528917</v>
      </c>
      <c r="Z9" s="14">
        <f aca="true" t="shared" si="9" ref="Z9:Z14">ROUNDUP(Y9,0)</f>
        <v>246597</v>
      </c>
      <c r="AA9" s="24">
        <f t="shared" si="3"/>
        <v>27399.608354710832</v>
      </c>
      <c r="AC9" s="12">
        <f t="shared" si="4"/>
        <v>5903170</v>
      </c>
      <c r="AD9" s="12">
        <f t="shared" si="5"/>
        <v>0</v>
      </c>
      <c r="AE9" s="12">
        <f t="shared" si="6"/>
        <v>-147830</v>
      </c>
    </row>
    <row r="10" spans="1:31" s="7" customFormat="1" ht="38.25">
      <c r="A10" s="3">
        <f aca="true" t="shared" si="10" ref="A10:A14">A9+1</f>
        <v>3</v>
      </c>
      <c r="B10" s="15">
        <v>120423</v>
      </c>
      <c r="C10" s="15">
        <v>301074</v>
      </c>
      <c r="D10" s="3" t="s">
        <v>32</v>
      </c>
      <c r="E10" s="3">
        <v>11</v>
      </c>
      <c r="F10" s="16" t="s">
        <v>14</v>
      </c>
      <c r="G10" s="3" t="s">
        <v>10</v>
      </c>
      <c r="H10" s="3" t="s">
        <v>15</v>
      </c>
      <c r="I10" s="16" t="s">
        <v>16</v>
      </c>
      <c r="J10" s="16" t="s">
        <v>24</v>
      </c>
      <c r="K10" s="4">
        <v>125649</v>
      </c>
      <c r="L10" s="5">
        <v>4659034</v>
      </c>
      <c r="M10" s="5">
        <v>4659034</v>
      </c>
      <c r="N10" s="15">
        <v>100</v>
      </c>
      <c r="O10" s="23">
        <f aca="true" t="shared" si="11" ref="O10:O14">SUM(P10:Q10)</f>
        <v>4659034</v>
      </c>
      <c r="P10" s="5">
        <v>4659034</v>
      </c>
      <c r="Q10" s="24">
        <v>0</v>
      </c>
      <c r="R10" s="40">
        <f t="shared" si="7"/>
        <v>1</v>
      </c>
      <c r="S10" s="25">
        <f t="shared" si="8"/>
        <v>0</v>
      </c>
      <c r="T10" s="37">
        <v>4482556</v>
      </c>
      <c r="U10" s="5">
        <f aca="true" t="shared" si="12" ref="U10:U14">R10*T10</f>
        <v>4482556</v>
      </c>
      <c r="V10" s="14">
        <f aca="true" t="shared" si="13" ref="V10:V14">ROUNDDOWN(U10,0)</f>
        <v>4482556</v>
      </c>
      <c r="W10" s="24">
        <f t="shared" si="1"/>
        <v>0</v>
      </c>
      <c r="X10" s="37">
        <v>176478</v>
      </c>
      <c r="Y10" s="5">
        <f t="shared" si="2"/>
        <v>176478</v>
      </c>
      <c r="Z10" s="14">
        <f t="shared" si="9"/>
        <v>176478</v>
      </c>
      <c r="AA10" s="24">
        <f t="shared" si="3"/>
        <v>0</v>
      </c>
      <c r="AC10" s="12">
        <f t="shared" si="4"/>
        <v>4659034</v>
      </c>
      <c r="AD10" s="12">
        <f t="shared" si="5"/>
        <v>0</v>
      </c>
      <c r="AE10" s="12">
        <f t="shared" si="6"/>
        <v>0</v>
      </c>
    </row>
    <row r="11" spans="1:31" s="7" customFormat="1" ht="51">
      <c r="A11" s="3">
        <f t="shared" si="10"/>
        <v>4</v>
      </c>
      <c r="B11" s="15">
        <v>90308</v>
      </c>
      <c r="C11" s="15">
        <v>300824</v>
      </c>
      <c r="D11" s="3" t="s">
        <v>32</v>
      </c>
      <c r="E11" s="3">
        <v>12</v>
      </c>
      <c r="F11" s="16" t="s">
        <v>17</v>
      </c>
      <c r="G11" s="3" t="s">
        <v>18</v>
      </c>
      <c r="H11" s="3" t="s">
        <v>19</v>
      </c>
      <c r="I11" s="16" t="s">
        <v>20</v>
      </c>
      <c r="J11" s="16" t="s">
        <v>25</v>
      </c>
      <c r="K11" s="4">
        <v>287056</v>
      </c>
      <c r="L11" s="5">
        <v>1249760</v>
      </c>
      <c r="M11" s="5">
        <v>1249760</v>
      </c>
      <c r="N11" s="15">
        <v>100</v>
      </c>
      <c r="O11" s="23">
        <f t="shared" si="11"/>
        <v>1249760</v>
      </c>
      <c r="P11" s="5">
        <v>1249760</v>
      </c>
      <c r="Q11" s="24">
        <v>0</v>
      </c>
      <c r="R11" s="40">
        <f t="shared" si="7"/>
        <v>1</v>
      </c>
      <c r="S11" s="25">
        <f t="shared" si="8"/>
        <v>0</v>
      </c>
      <c r="T11" s="37">
        <v>1215767</v>
      </c>
      <c r="U11" s="5">
        <f t="shared" si="12"/>
        <v>1215767</v>
      </c>
      <c r="V11" s="14">
        <f t="shared" si="13"/>
        <v>1215767</v>
      </c>
      <c r="W11" s="24">
        <f t="shared" si="1"/>
        <v>0</v>
      </c>
      <c r="X11" s="37">
        <v>33993</v>
      </c>
      <c r="Y11" s="5">
        <f t="shared" si="2"/>
        <v>33993</v>
      </c>
      <c r="Z11" s="14">
        <f t="shared" si="9"/>
        <v>33993</v>
      </c>
      <c r="AA11" s="24">
        <f t="shared" si="3"/>
        <v>0</v>
      </c>
      <c r="AC11" s="12">
        <f t="shared" si="4"/>
        <v>1249760</v>
      </c>
      <c r="AD11" s="12">
        <f t="shared" si="5"/>
        <v>0</v>
      </c>
      <c r="AE11" s="12">
        <f t="shared" si="6"/>
        <v>0</v>
      </c>
    </row>
    <row r="12" spans="1:31" ht="38.25">
      <c r="A12" s="3">
        <f t="shared" si="10"/>
        <v>5</v>
      </c>
      <c r="B12" s="15"/>
      <c r="C12" s="15"/>
      <c r="D12" s="3" t="s">
        <v>32</v>
      </c>
      <c r="E12" s="3"/>
      <c r="F12" s="16" t="s">
        <v>53</v>
      </c>
      <c r="G12" s="3" t="s">
        <v>10</v>
      </c>
      <c r="H12" s="3" t="s">
        <v>21</v>
      </c>
      <c r="I12" s="16" t="s">
        <v>45</v>
      </c>
      <c r="J12" s="16" t="s">
        <v>48</v>
      </c>
      <c r="K12" s="4">
        <v>327545</v>
      </c>
      <c r="L12" s="5">
        <v>3378306</v>
      </c>
      <c r="M12" s="5">
        <v>2871560</v>
      </c>
      <c r="N12" s="15">
        <v>85</v>
      </c>
      <c r="O12" s="23">
        <f t="shared" si="11"/>
        <v>3378306</v>
      </c>
      <c r="P12" s="5">
        <v>2871560</v>
      </c>
      <c r="Q12" s="24">
        <v>506746</v>
      </c>
      <c r="R12" s="40">
        <f t="shared" si="7"/>
        <v>0.8499999703993658</v>
      </c>
      <c r="S12" s="25">
        <f t="shared" si="8"/>
        <v>0.15000002960063416</v>
      </c>
      <c r="T12" s="37">
        <v>3248809</v>
      </c>
      <c r="U12" s="5">
        <f t="shared" si="12"/>
        <v>2761487.553833193</v>
      </c>
      <c r="V12" s="14">
        <f t="shared" si="13"/>
        <v>2761487</v>
      </c>
      <c r="W12" s="24">
        <f t="shared" si="1"/>
        <v>487321.4461668067</v>
      </c>
      <c r="X12" s="37">
        <v>129497</v>
      </c>
      <c r="Y12" s="5">
        <f t="shared" si="2"/>
        <v>110072.44616680668</v>
      </c>
      <c r="Z12" s="14">
        <f t="shared" si="9"/>
        <v>110073</v>
      </c>
      <c r="AA12" s="24">
        <f t="shared" si="3"/>
        <v>19424.55383319332</v>
      </c>
      <c r="AC12" s="12">
        <f t="shared" si="4"/>
        <v>2871560</v>
      </c>
      <c r="AD12" s="12">
        <f t="shared" si="5"/>
        <v>0</v>
      </c>
      <c r="AE12" s="12">
        <f t="shared" si="6"/>
        <v>0</v>
      </c>
    </row>
    <row r="13" spans="1:31" ht="38.25">
      <c r="A13" s="3">
        <f t="shared" si="10"/>
        <v>6</v>
      </c>
      <c r="B13" s="15"/>
      <c r="C13" s="15"/>
      <c r="D13" s="3" t="s">
        <v>30</v>
      </c>
      <c r="E13" s="3"/>
      <c r="F13" s="16" t="s">
        <v>51</v>
      </c>
      <c r="G13" s="3" t="s">
        <v>18</v>
      </c>
      <c r="H13" s="3" t="s">
        <v>19</v>
      </c>
      <c r="I13" s="16"/>
      <c r="J13" s="16" t="s">
        <v>49</v>
      </c>
      <c r="K13" s="4">
        <v>2274085</v>
      </c>
      <c r="L13" s="5">
        <v>3610134</v>
      </c>
      <c r="M13" s="5">
        <v>3606523</v>
      </c>
      <c r="N13" s="15">
        <v>99.9</v>
      </c>
      <c r="O13" s="23">
        <f t="shared" si="11"/>
        <v>3610134</v>
      </c>
      <c r="P13" s="5">
        <v>3606523</v>
      </c>
      <c r="Q13" s="24">
        <v>3611</v>
      </c>
      <c r="R13" s="40">
        <f t="shared" si="7"/>
        <v>0.9989997601197075</v>
      </c>
      <c r="S13" s="25">
        <f t="shared" si="8"/>
        <v>0.001000239880292532</v>
      </c>
      <c r="T13" s="37">
        <v>3549193</v>
      </c>
      <c r="U13" s="5">
        <f t="shared" si="12"/>
        <v>3545642.955618545</v>
      </c>
      <c r="V13" s="14">
        <f t="shared" si="13"/>
        <v>3545642</v>
      </c>
      <c r="W13" s="24">
        <f t="shared" si="1"/>
        <v>3550.0443814550927</v>
      </c>
      <c r="X13" s="37">
        <v>60941</v>
      </c>
      <c r="Y13" s="5">
        <f t="shared" si="2"/>
        <v>60880.044381455096</v>
      </c>
      <c r="Z13" s="14">
        <f t="shared" si="9"/>
        <v>60881</v>
      </c>
      <c r="AA13" s="24">
        <f t="shared" si="3"/>
        <v>60.955618544907196</v>
      </c>
      <c r="AC13" s="12">
        <f t="shared" si="4"/>
        <v>3606523</v>
      </c>
      <c r="AD13" s="12">
        <f t="shared" si="5"/>
        <v>0</v>
      </c>
      <c r="AE13" s="12">
        <f t="shared" si="6"/>
        <v>0</v>
      </c>
    </row>
    <row r="14" spans="1:31" ht="38.25">
      <c r="A14" s="3">
        <f t="shared" si="10"/>
        <v>7</v>
      </c>
      <c r="B14" s="15"/>
      <c r="C14" s="15"/>
      <c r="D14" s="3" t="s">
        <v>32</v>
      </c>
      <c r="E14" s="3"/>
      <c r="F14" s="16" t="s">
        <v>52</v>
      </c>
      <c r="G14" s="3" t="s">
        <v>46</v>
      </c>
      <c r="H14" s="3" t="s">
        <v>46</v>
      </c>
      <c r="I14" s="16" t="s">
        <v>47</v>
      </c>
      <c r="J14" s="16" t="s">
        <v>50</v>
      </c>
      <c r="K14" s="4">
        <v>308114</v>
      </c>
      <c r="L14" s="5">
        <v>1425949</v>
      </c>
      <c r="M14" s="5">
        <v>1140758</v>
      </c>
      <c r="N14" s="15">
        <v>80</v>
      </c>
      <c r="O14" s="23">
        <f t="shared" si="11"/>
        <v>1425949</v>
      </c>
      <c r="P14" s="5">
        <v>1140758</v>
      </c>
      <c r="Q14" s="24">
        <v>285191</v>
      </c>
      <c r="R14" s="40">
        <f t="shared" si="7"/>
        <v>0.7999991584551762</v>
      </c>
      <c r="S14" s="25">
        <f t="shared" si="8"/>
        <v>0.20000084154482384</v>
      </c>
      <c r="T14" s="37">
        <v>1398525</v>
      </c>
      <c r="U14" s="5">
        <f t="shared" si="12"/>
        <v>1118818.8230785253</v>
      </c>
      <c r="V14" s="14">
        <f t="shared" si="13"/>
        <v>1118818</v>
      </c>
      <c r="W14" s="24">
        <f t="shared" si="1"/>
        <v>279706.17692147475</v>
      </c>
      <c r="X14" s="37">
        <v>27424</v>
      </c>
      <c r="Y14" s="5">
        <f t="shared" si="2"/>
        <v>21939.17692147475</v>
      </c>
      <c r="Z14" s="14">
        <f t="shared" si="9"/>
        <v>21940</v>
      </c>
      <c r="AA14" s="24">
        <f t="shared" si="3"/>
        <v>5484.823078525249</v>
      </c>
      <c r="AC14" s="12">
        <f t="shared" si="4"/>
        <v>1140758</v>
      </c>
      <c r="AD14" s="12">
        <f t="shared" si="5"/>
        <v>0</v>
      </c>
      <c r="AE14" s="12">
        <f t="shared" si="6"/>
        <v>0</v>
      </c>
    </row>
    <row r="15" spans="4:27" ht="41.25" customHeight="1">
      <c r="D15" s="61" t="s">
        <v>59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</row>
    <row r="16" ht="15">
      <c r="P16" s="45"/>
    </row>
    <row r="17" ht="15">
      <c r="P17" s="30"/>
    </row>
  </sheetData>
  <mergeCells count="7">
    <mergeCell ref="D15:AA15"/>
    <mergeCell ref="B2:AA2"/>
    <mergeCell ref="O4:AA4"/>
    <mergeCell ref="O5:Q5"/>
    <mergeCell ref="R5:S5"/>
    <mergeCell ref="T5:W5"/>
    <mergeCell ref="X5:AA5"/>
  </mergeCells>
  <printOptions/>
  <pageMargins left="0.25" right="0.22" top="0.75" bottom="0.75" header="0.3" footer="0.3"/>
  <pageSetup fitToHeight="1" fitToWidth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7"/>
  <sheetViews>
    <sheetView view="pageBreakPreview" zoomScale="85" zoomScaleSheetLayoutView="85" workbookViewId="0" topLeftCell="K1">
      <selection activeCell="K1" sqref="A1:XFD1048576"/>
    </sheetView>
  </sheetViews>
  <sheetFormatPr defaultColWidth="11.421875" defaultRowHeight="15"/>
  <cols>
    <col min="1" max="1" width="3.00390625" style="0" bestFit="1" customWidth="1"/>
    <col min="2" max="2" width="9.00390625" style="0" hidden="1" customWidth="1"/>
    <col min="3" max="3" width="10.57421875" style="0" hidden="1" customWidth="1"/>
    <col min="4" max="4" width="10.57421875" style="0" customWidth="1"/>
    <col min="5" max="5" width="10.140625" style="0" hidden="1" customWidth="1"/>
    <col min="6" max="6" width="22.140625" style="0" customWidth="1"/>
    <col min="7" max="7" width="13.7109375" style="0" customWidth="1"/>
    <col min="8" max="8" width="12.57421875" style="0" customWidth="1"/>
    <col min="9" max="9" width="12.28125" style="0" customWidth="1"/>
    <col min="10" max="10" width="51.00390625" style="0" customWidth="1"/>
    <col min="11" max="11" width="9.57421875" style="0" customWidth="1"/>
    <col min="12" max="13" width="17.57421875" style="0" hidden="1" customWidth="1"/>
    <col min="14" max="14" width="7.57421875" style="0" hidden="1" customWidth="1"/>
    <col min="15" max="17" width="17.57421875" style="0" customWidth="1"/>
    <col min="18" max="19" width="8.7109375" style="0" hidden="1" customWidth="1"/>
    <col min="20" max="20" width="15.8515625" style="0" bestFit="1" customWidth="1"/>
    <col min="21" max="21" width="14.57421875" style="0" hidden="1" customWidth="1"/>
    <col min="22" max="22" width="18.57421875" style="0" customWidth="1"/>
    <col min="23" max="23" width="13.8515625" style="0" bestFit="1" customWidth="1"/>
    <col min="24" max="24" width="14.28125" style="0" bestFit="1" customWidth="1"/>
    <col min="25" max="25" width="16.57421875" style="0" hidden="1" customWidth="1"/>
    <col min="26" max="26" width="16.57421875" style="0" customWidth="1"/>
    <col min="27" max="27" width="17.00390625" style="0" customWidth="1"/>
    <col min="28" max="28" width="2.28125" style="0" hidden="1" customWidth="1"/>
    <col min="29" max="29" width="12.7109375" style="0" hidden="1" customWidth="1"/>
    <col min="30" max="30" width="11.421875" style="0" hidden="1" customWidth="1"/>
    <col min="31" max="31" width="15.28125" style="0" hidden="1" customWidth="1"/>
    <col min="33" max="33" width="12.7109375" style="0" bestFit="1" customWidth="1"/>
  </cols>
  <sheetData>
    <row r="2" spans="4:27" ht="21">
      <c r="D2" s="48" t="s">
        <v>57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ht="15">
      <c r="B3" s="2"/>
    </row>
    <row r="4" spans="15:27" ht="15.75" thickBot="1">
      <c r="O4" s="49" t="s">
        <v>0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5:27" ht="15" customHeight="1">
      <c r="O5" s="50" t="s">
        <v>41</v>
      </c>
      <c r="P5" s="51"/>
      <c r="Q5" s="52"/>
      <c r="R5" s="53" t="s">
        <v>40</v>
      </c>
      <c r="S5" s="54"/>
      <c r="T5" s="55" t="s">
        <v>4</v>
      </c>
      <c r="U5" s="56"/>
      <c r="V5" s="56"/>
      <c r="W5" s="57"/>
      <c r="X5" s="58" t="s">
        <v>3</v>
      </c>
      <c r="Y5" s="59"/>
      <c r="Z5" s="59"/>
      <c r="AA5" s="60"/>
    </row>
    <row r="6" spans="1:27" s="1" customFormat="1" ht="33" customHeight="1">
      <c r="A6" s="17" t="s">
        <v>43</v>
      </c>
      <c r="B6" s="18" t="s">
        <v>36</v>
      </c>
      <c r="C6" s="18" t="s">
        <v>37</v>
      </c>
      <c r="D6" s="18" t="s">
        <v>33</v>
      </c>
      <c r="E6" s="18" t="s">
        <v>44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26</v>
      </c>
      <c r="K6" s="18" t="s">
        <v>27</v>
      </c>
      <c r="L6" s="18" t="s">
        <v>28</v>
      </c>
      <c r="M6" s="18" t="s">
        <v>35</v>
      </c>
      <c r="N6" s="20" t="s">
        <v>29</v>
      </c>
      <c r="O6" s="21" t="s">
        <v>34</v>
      </c>
      <c r="P6" s="18" t="s">
        <v>1</v>
      </c>
      <c r="Q6" s="22" t="s">
        <v>39</v>
      </c>
      <c r="R6" s="21" t="s">
        <v>1</v>
      </c>
      <c r="S6" s="22" t="s">
        <v>39</v>
      </c>
      <c r="T6" s="21" t="s">
        <v>38</v>
      </c>
      <c r="U6" s="13" t="s">
        <v>1</v>
      </c>
      <c r="V6" s="13" t="s">
        <v>55</v>
      </c>
      <c r="W6" s="26" t="s">
        <v>2</v>
      </c>
      <c r="X6" s="27" t="s">
        <v>38</v>
      </c>
      <c r="Y6" s="13" t="s">
        <v>1</v>
      </c>
      <c r="Z6" s="13" t="s">
        <v>56</v>
      </c>
      <c r="AA6" s="26" t="s">
        <v>2</v>
      </c>
    </row>
    <row r="7" spans="1:31" s="1" customFormat="1" ht="15.75" thickBot="1">
      <c r="A7" s="8"/>
      <c r="B7" s="9"/>
      <c r="C7" s="9"/>
      <c r="D7" s="10"/>
      <c r="E7" s="10"/>
      <c r="F7" s="11"/>
      <c r="G7" s="11"/>
      <c r="H7" s="11"/>
      <c r="I7" s="11"/>
      <c r="J7" s="11"/>
      <c r="K7" s="10"/>
      <c r="L7" s="28">
        <f>SUM(L8:L14)</f>
        <v>25943668</v>
      </c>
      <c r="M7" s="28">
        <f>SUM(M8:M14)</f>
        <v>24230928</v>
      </c>
      <c r="N7" s="29"/>
      <c r="O7" s="44">
        <f>SUM(O8:O14)</f>
        <v>25779412</v>
      </c>
      <c r="P7" s="43">
        <f>SUM(P8:P14)</f>
        <v>24083098</v>
      </c>
      <c r="Q7" s="42">
        <f>SUM(Q8:Q14)</f>
        <v>1696314</v>
      </c>
      <c r="R7" s="31">
        <f>SUM(R8:R11)</f>
        <v>3.8499998776177473</v>
      </c>
      <c r="S7" s="32">
        <f>SUM(S8:S11)</f>
        <v>0.15000012238225277</v>
      </c>
      <c r="T7" s="44">
        <f aca="true" t="shared" si="0" ref="T7:AA7">SUM(T8:T14)</f>
        <v>24887025</v>
      </c>
      <c r="U7" s="43">
        <f t="shared" si="0"/>
        <v>23252583.858349435</v>
      </c>
      <c r="V7" s="43">
        <f>SUM(V8:V14)</f>
        <v>23252580</v>
      </c>
      <c r="W7" s="42">
        <f t="shared" si="0"/>
        <v>1634441.1416505652</v>
      </c>
      <c r="X7" s="44">
        <f t="shared" si="0"/>
        <v>892387</v>
      </c>
      <c r="Y7" s="43">
        <f t="shared" si="0"/>
        <v>830514.1416505652</v>
      </c>
      <c r="Z7" s="43">
        <f>SUM(Z8:Z14)</f>
        <v>830518</v>
      </c>
      <c r="AA7" s="42">
        <f t="shared" si="0"/>
        <v>61872.85834943477</v>
      </c>
      <c r="AC7" s="12">
        <f>V7+Z7</f>
        <v>24083098</v>
      </c>
      <c r="AD7" s="12">
        <f>AC7-P7</f>
        <v>0</v>
      </c>
      <c r="AE7" s="12">
        <f>AC7-M7</f>
        <v>-147830</v>
      </c>
    </row>
    <row r="8" spans="1:33" s="7" customFormat="1" ht="38.25">
      <c r="A8" s="3">
        <v>1</v>
      </c>
      <c r="B8" s="15">
        <v>120101</v>
      </c>
      <c r="C8" s="15">
        <v>301003</v>
      </c>
      <c r="D8" s="3" t="s">
        <v>30</v>
      </c>
      <c r="E8" s="3">
        <v>1</v>
      </c>
      <c r="F8" s="16" t="s">
        <v>9</v>
      </c>
      <c r="G8" s="3" t="s">
        <v>10</v>
      </c>
      <c r="H8" s="3" t="s">
        <v>11</v>
      </c>
      <c r="I8" s="16"/>
      <c r="J8" s="16" t="s">
        <v>22</v>
      </c>
      <c r="K8" s="4">
        <v>300935</v>
      </c>
      <c r="L8" s="5">
        <v>4897151</v>
      </c>
      <c r="M8" s="5">
        <v>4652293</v>
      </c>
      <c r="N8" s="15">
        <v>95</v>
      </c>
      <c r="O8" s="41">
        <f>SUM(P8:Q8)</f>
        <v>4897151</v>
      </c>
      <c r="P8" s="33">
        <v>4652293</v>
      </c>
      <c r="Q8" s="35">
        <v>244858</v>
      </c>
      <c r="R8" s="39">
        <f>P8/O8</f>
        <v>0.9499999081098377</v>
      </c>
      <c r="S8" s="38">
        <f>Q8/O8</f>
        <v>0.05000009189016226</v>
      </c>
      <c r="T8" s="36">
        <v>4707093</v>
      </c>
      <c r="U8" s="33">
        <f>R8*T8</f>
        <v>4471737.91746446</v>
      </c>
      <c r="V8" s="34">
        <f>ROUNDDOWN(U8,0)</f>
        <v>4471737</v>
      </c>
      <c r="W8" s="35">
        <f aca="true" t="shared" si="1" ref="W8:W14">S8*T8</f>
        <v>235355.08253553955</v>
      </c>
      <c r="X8" s="36">
        <v>190058</v>
      </c>
      <c r="Y8" s="33">
        <f aca="true" t="shared" si="2" ref="Y8:Y14">R8*X8</f>
        <v>180555.08253553952</v>
      </c>
      <c r="Z8" s="34">
        <f>ROUNDUP(Y8,0)</f>
        <v>180556</v>
      </c>
      <c r="AA8" s="35">
        <f aca="true" t="shared" si="3" ref="AA8:AA14">S8*X8</f>
        <v>9502.917464460459</v>
      </c>
      <c r="AB8" s="6"/>
      <c r="AC8" s="12">
        <f aca="true" t="shared" si="4" ref="AC8:AC14">V8+Z8</f>
        <v>4652293</v>
      </c>
      <c r="AD8" s="12">
        <f aca="true" t="shared" si="5" ref="AD8:AD14">AC8-P8</f>
        <v>0</v>
      </c>
      <c r="AE8" s="12">
        <f aca="true" t="shared" si="6" ref="AE8:AE14">AC8-M8</f>
        <v>0</v>
      </c>
      <c r="AG8" s="6"/>
    </row>
    <row r="9" spans="1:31" s="7" customFormat="1" ht="63.75">
      <c r="A9" s="3">
        <f>A8+1</f>
        <v>2</v>
      </c>
      <c r="B9" s="15"/>
      <c r="C9" s="15">
        <v>942</v>
      </c>
      <c r="D9" s="3" t="s">
        <v>31</v>
      </c>
      <c r="E9" s="3">
        <v>4</v>
      </c>
      <c r="F9" s="16" t="s">
        <v>12</v>
      </c>
      <c r="G9" s="3" t="s">
        <v>13</v>
      </c>
      <c r="H9" s="3"/>
      <c r="I9" s="16"/>
      <c r="J9" s="16" t="s">
        <v>23</v>
      </c>
      <c r="K9" s="4">
        <v>293330</v>
      </c>
      <c r="L9" s="5">
        <v>6723334</v>
      </c>
      <c r="M9" s="5">
        <v>6051000</v>
      </c>
      <c r="N9" s="15">
        <v>99.9</v>
      </c>
      <c r="O9" s="46">
        <f>SUM(P9:Q9)</f>
        <v>6559078</v>
      </c>
      <c r="P9" s="5">
        <v>5903170</v>
      </c>
      <c r="Q9" s="24">
        <v>655908</v>
      </c>
      <c r="R9" s="40">
        <f aca="true" t="shared" si="7" ref="R9:R14">P9/O9</f>
        <v>0.8999999695079095</v>
      </c>
      <c r="S9" s="25">
        <f aca="true" t="shared" si="8" ref="S9:S14">Q9/O9</f>
        <v>0.10000003049209051</v>
      </c>
      <c r="T9" s="37">
        <v>6285082</v>
      </c>
      <c r="U9" s="5">
        <f>R9*T9</f>
        <v>5656573.608354711</v>
      </c>
      <c r="V9" s="14">
        <f>ROUNDDOWN(U9,0)</f>
        <v>5656573</v>
      </c>
      <c r="W9" s="24">
        <f>S9*T9</f>
        <v>628508.3916452893</v>
      </c>
      <c r="X9" s="37">
        <v>273996</v>
      </c>
      <c r="Y9" s="5">
        <f t="shared" si="2"/>
        <v>246596.39164528917</v>
      </c>
      <c r="Z9" s="14">
        <f aca="true" t="shared" si="9" ref="Z9:Z14">ROUNDUP(Y9,0)</f>
        <v>246597</v>
      </c>
      <c r="AA9" s="24">
        <f t="shared" si="3"/>
        <v>27399.608354710832</v>
      </c>
      <c r="AC9" s="12">
        <f t="shared" si="4"/>
        <v>5903170</v>
      </c>
      <c r="AD9" s="12">
        <f t="shared" si="5"/>
        <v>0</v>
      </c>
      <c r="AE9" s="12">
        <f t="shared" si="6"/>
        <v>-147830</v>
      </c>
    </row>
    <row r="10" spans="1:31" s="7" customFormat="1" ht="38.25">
      <c r="A10" s="3">
        <f aca="true" t="shared" si="10" ref="A10:A14">A9+1</f>
        <v>3</v>
      </c>
      <c r="B10" s="15">
        <v>120423</v>
      </c>
      <c r="C10" s="15">
        <v>301074</v>
      </c>
      <c r="D10" s="3" t="s">
        <v>32</v>
      </c>
      <c r="E10" s="3">
        <v>11</v>
      </c>
      <c r="F10" s="16" t="s">
        <v>14</v>
      </c>
      <c r="G10" s="3" t="s">
        <v>10</v>
      </c>
      <c r="H10" s="3" t="s">
        <v>15</v>
      </c>
      <c r="I10" s="16" t="s">
        <v>16</v>
      </c>
      <c r="J10" s="16" t="s">
        <v>24</v>
      </c>
      <c r="K10" s="4">
        <v>125649</v>
      </c>
      <c r="L10" s="5">
        <v>4659034</v>
      </c>
      <c r="M10" s="5">
        <v>4659034</v>
      </c>
      <c r="N10" s="15">
        <v>100</v>
      </c>
      <c r="O10" s="23">
        <f aca="true" t="shared" si="11" ref="O10:O14">SUM(P10:Q10)</f>
        <v>4659034</v>
      </c>
      <c r="P10" s="5">
        <v>4659034</v>
      </c>
      <c r="Q10" s="24">
        <v>0</v>
      </c>
      <c r="R10" s="40">
        <f t="shared" si="7"/>
        <v>1</v>
      </c>
      <c r="S10" s="25">
        <f t="shared" si="8"/>
        <v>0</v>
      </c>
      <c r="T10" s="37">
        <v>4482556</v>
      </c>
      <c r="U10" s="5">
        <f aca="true" t="shared" si="12" ref="U10:U14">R10*T10</f>
        <v>4482556</v>
      </c>
      <c r="V10" s="14">
        <f aca="true" t="shared" si="13" ref="V10:V14">ROUNDDOWN(U10,0)</f>
        <v>4482556</v>
      </c>
      <c r="W10" s="24">
        <f t="shared" si="1"/>
        <v>0</v>
      </c>
      <c r="X10" s="37">
        <v>176478</v>
      </c>
      <c r="Y10" s="5">
        <f t="shared" si="2"/>
        <v>176478</v>
      </c>
      <c r="Z10" s="14">
        <f t="shared" si="9"/>
        <v>176478</v>
      </c>
      <c r="AA10" s="24">
        <f t="shared" si="3"/>
        <v>0</v>
      </c>
      <c r="AC10" s="12">
        <f t="shared" si="4"/>
        <v>4659034</v>
      </c>
      <c r="AD10" s="12">
        <f t="shared" si="5"/>
        <v>0</v>
      </c>
      <c r="AE10" s="12">
        <f t="shared" si="6"/>
        <v>0</v>
      </c>
    </row>
    <row r="11" spans="1:31" s="7" customFormat="1" ht="51">
      <c r="A11" s="3">
        <f t="shared" si="10"/>
        <v>4</v>
      </c>
      <c r="B11" s="15">
        <v>90308</v>
      </c>
      <c r="C11" s="15">
        <v>300824</v>
      </c>
      <c r="D11" s="3" t="s">
        <v>32</v>
      </c>
      <c r="E11" s="3">
        <v>12</v>
      </c>
      <c r="F11" s="16" t="s">
        <v>17</v>
      </c>
      <c r="G11" s="3" t="s">
        <v>18</v>
      </c>
      <c r="H11" s="3" t="s">
        <v>19</v>
      </c>
      <c r="I11" s="16" t="s">
        <v>20</v>
      </c>
      <c r="J11" s="16" t="s">
        <v>25</v>
      </c>
      <c r="K11" s="4">
        <v>287056</v>
      </c>
      <c r="L11" s="5">
        <v>1249760</v>
      </c>
      <c r="M11" s="5">
        <v>1249760</v>
      </c>
      <c r="N11" s="15">
        <v>100</v>
      </c>
      <c r="O11" s="23">
        <f t="shared" si="11"/>
        <v>1249760</v>
      </c>
      <c r="P11" s="5">
        <v>1249760</v>
      </c>
      <c r="Q11" s="24">
        <v>0</v>
      </c>
      <c r="R11" s="40">
        <f t="shared" si="7"/>
        <v>1</v>
      </c>
      <c r="S11" s="25">
        <f t="shared" si="8"/>
        <v>0</v>
      </c>
      <c r="T11" s="37">
        <v>1215767</v>
      </c>
      <c r="U11" s="5">
        <f t="shared" si="12"/>
        <v>1215767</v>
      </c>
      <c r="V11" s="14">
        <f t="shared" si="13"/>
        <v>1215767</v>
      </c>
      <c r="W11" s="24">
        <f t="shared" si="1"/>
        <v>0</v>
      </c>
      <c r="X11" s="37">
        <v>33993</v>
      </c>
      <c r="Y11" s="5">
        <f t="shared" si="2"/>
        <v>33993</v>
      </c>
      <c r="Z11" s="14">
        <f t="shared" si="9"/>
        <v>33993</v>
      </c>
      <c r="AA11" s="24">
        <f t="shared" si="3"/>
        <v>0</v>
      </c>
      <c r="AC11" s="12">
        <f t="shared" si="4"/>
        <v>1249760</v>
      </c>
      <c r="AD11" s="12">
        <f t="shared" si="5"/>
        <v>0</v>
      </c>
      <c r="AE11" s="12">
        <f t="shared" si="6"/>
        <v>0</v>
      </c>
    </row>
    <row r="12" spans="1:31" ht="38.25">
      <c r="A12" s="3">
        <f t="shared" si="10"/>
        <v>5</v>
      </c>
      <c r="B12" s="15"/>
      <c r="C12" s="15"/>
      <c r="D12" s="3" t="s">
        <v>32</v>
      </c>
      <c r="E12" s="3"/>
      <c r="F12" s="16" t="s">
        <v>53</v>
      </c>
      <c r="G12" s="3" t="s">
        <v>10</v>
      </c>
      <c r="H12" s="3" t="s">
        <v>21</v>
      </c>
      <c r="I12" s="16" t="s">
        <v>45</v>
      </c>
      <c r="J12" s="16" t="s">
        <v>48</v>
      </c>
      <c r="K12" s="4">
        <v>327545</v>
      </c>
      <c r="L12" s="5">
        <v>3378306</v>
      </c>
      <c r="M12" s="5">
        <v>2871560</v>
      </c>
      <c r="N12" s="15">
        <v>85</v>
      </c>
      <c r="O12" s="23">
        <f t="shared" si="11"/>
        <v>3378306</v>
      </c>
      <c r="P12" s="5">
        <v>2871560</v>
      </c>
      <c r="Q12" s="24">
        <v>506746</v>
      </c>
      <c r="R12" s="40">
        <f t="shared" si="7"/>
        <v>0.8499999703993658</v>
      </c>
      <c r="S12" s="25">
        <f t="shared" si="8"/>
        <v>0.15000002960063416</v>
      </c>
      <c r="T12" s="37">
        <v>3248809</v>
      </c>
      <c r="U12" s="5">
        <f t="shared" si="12"/>
        <v>2761487.553833193</v>
      </c>
      <c r="V12" s="14">
        <f t="shared" si="13"/>
        <v>2761487</v>
      </c>
      <c r="W12" s="24">
        <f t="shared" si="1"/>
        <v>487321.4461668067</v>
      </c>
      <c r="X12" s="37">
        <v>129497</v>
      </c>
      <c r="Y12" s="5">
        <f t="shared" si="2"/>
        <v>110072.44616680668</v>
      </c>
      <c r="Z12" s="14">
        <f t="shared" si="9"/>
        <v>110073</v>
      </c>
      <c r="AA12" s="24">
        <f t="shared" si="3"/>
        <v>19424.55383319332</v>
      </c>
      <c r="AC12" s="12">
        <f t="shared" si="4"/>
        <v>2871560</v>
      </c>
      <c r="AD12" s="12">
        <f t="shared" si="5"/>
        <v>0</v>
      </c>
      <c r="AE12" s="12">
        <f t="shared" si="6"/>
        <v>0</v>
      </c>
    </row>
    <row r="13" spans="1:31" ht="38.25">
      <c r="A13" s="3">
        <f t="shared" si="10"/>
        <v>6</v>
      </c>
      <c r="B13" s="15"/>
      <c r="C13" s="15"/>
      <c r="D13" s="3" t="s">
        <v>30</v>
      </c>
      <c r="E13" s="3"/>
      <c r="F13" s="16" t="s">
        <v>51</v>
      </c>
      <c r="G13" s="3" t="s">
        <v>18</v>
      </c>
      <c r="H13" s="3" t="s">
        <v>19</v>
      </c>
      <c r="I13" s="16"/>
      <c r="J13" s="16" t="s">
        <v>49</v>
      </c>
      <c r="K13" s="4">
        <v>2274085</v>
      </c>
      <c r="L13" s="5">
        <v>3610134</v>
      </c>
      <c r="M13" s="5">
        <v>3606523</v>
      </c>
      <c r="N13" s="15">
        <v>99.9</v>
      </c>
      <c r="O13" s="23">
        <f t="shared" si="11"/>
        <v>3610134</v>
      </c>
      <c r="P13" s="5">
        <v>3606523</v>
      </c>
      <c r="Q13" s="24">
        <v>3611</v>
      </c>
      <c r="R13" s="40">
        <f t="shared" si="7"/>
        <v>0.9989997601197075</v>
      </c>
      <c r="S13" s="25">
        <f t="shared" si="8"/>
        <v>0.001000239880292532</v>
      </c>
      <c r="T13" s="37">
        <v>3549193</v>
      </c>
      <c r="U13" s="5">
        <f t="shared" si="12"/>
        <v>3545642.955618545</v>
      </c>
      <c r="V13" s="14">
        <f t="shared" si="13"/>
        <v>3545642</v>
      </c>
      <c r="W13" s="24">
        <f t="shared" si="1"/>
        <v>3550.0443814550927</v>
      </c>
      <c r="X13" s="37">
        <v>60941</v>
      </c>
      <c r="Y13" s="5">
        <f t="shared" si="2"/>
        <v>60880.044381455096</v>
      </c>
      <c r="Z13" s="14">
        <f t="shared" si="9"/>
        <v>60881</v>
      </c>
      <c r="AA13" s="24">
        <f t="shared" si="3"/>
        <v>60.955618544907196</v>
      </c>
      <c r="AC13" s="12">
        <f t="shared" si="4"/>
        <v>3606523</v>
      </c>
      <c r="AD13" s="12">
        <f t="shared" si="5"/>
        <v>0</v>
      </c>
      <c r="AE13" s="12">
        <f t="shared" si="6"/>
        <v>0</v>
      </c>
    </row>
    <row r="14" spans="1:31" ht="38.25">
      <c r="A14" s="3">
        <f t="shared" si="10"/>
        <v>7</v>
      </c>
      <c r="B14" s="15"/>
      <c r="C14" s="15"/>
      <c r="D14" s="3" t="s">
        <v>32</v>
      </c>
      <c r="E14" s="3"/>
      <c r="F14" s="16" t="s">
        <v>52</v>
      </c>
      <c r="G14" s="3" t="s">
        <v>46</v>
      </c>
      <c r="H14" s="3" t="s">
        <v>46</v>
      </c>
      <c r="I14" s="16" t="s">
        <v>47</v>
      </c>
      <c r="J14" s="16" t="s">
        <v>50</v>
      </c>
      <c r="K14" s="4">
        <v>308114</v>
      </c>
      <c r="L14" s="5">
        <v>1425949</v>
      </c>
      <c r="M14" s="5">
        <v>1140758</v>
      </c>
      <c r="N14" s="15">
        <v>80</v>
      </c>
      <c r="O14" s="23">
        <f t="shared" si="11"/>
        <v>1425949</v>
      </c>
      <c r="P14" s="5">
        <v>1140758</v>
      </c>
      <c r="Q14" s="24">
        <v>285191</v>
      </c>
      <c r="R14" s="40">
        <f t="shared" si="7"/>
        <v>0.7999991584551762</v>
      </c>
      <c r="S14" s="25">
        <f t="shared" si="8"/>
        <v>0.20000084154482384</v>
      </c>
      <c r="T14" s="37">
        <v>1398525</v>
      </c>
      <c r="U14" s="5">
        <f t="shared" si="12"/>
        <v>1118818.8230785253</v>
      </c>
      <c r="V14" s="14">
        <f t="shared" si="13"/>
        <v>1118818</v>
      </c>
      <c r="W14" s="24">
        <f t="shared" si="1"/>
        <v>279706.17692147475</v>
      </c>
      <c r="X14" s="37">
        <v>27424</v>
      </c>
      <c r="Y14" s="5">
        <f t="shared" si="2"/>
        <v>21939.17692147475</v>
      </c>
      <c r="Z14" s="14">
        <f t="shared" si="9"/>
        <v>21940</v>
      </c>
      <c r="AA14" s="24">
        <f t="shared" si="3"/>
        <v>5484.823078525249</v>
      </c>
      <c r="AC14" s="12">
        <f t="shared" si="4"/>
        <v>1140758</v>
      </c>
      <c r="AD14" s="12">
        <f t="shared" si="5"/>
        <v>0</v>
      </c>
      <c r="AE14" s="12">
        <f t="shared" si="6"/>
        <v>0</v>
      </c>
    </row>
    <row r="15" spans="4:27" ht="15.75">
      <c r="D15" s="62" t="s">
        <v>60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ht="15">
      <c r="P16" s="45"/>
    </row>
    <row r="17" ht="15">
      <c r="P17" s="30"/>
    </row>
  </sheetData>
  <mergeCells count="7">
    <mergeCell ref="D15:AA15"/>
    <mergeCell ref="D2:AA2"/>
    <mergeCell ref="O4:AA4"/>
    <mergeCell ref="O5:Q5"/>
    <mergeCell ref="R5:S5"/>
    <mergeCell ref="T5:W5"/>
    <mergeCell ref="X5:AA5"/>
  </mergeCells>
  <printOptions/>
  <pageMargins left="0.39" right="0.24" top="0.75" bottom="0.75" header="0.3" footer="0.3"/>
  <pageSetup fitToHeight="1" fitToWidth="1"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8"/>
  <sheetViews>
    <sheetView showGridLines="0" tabSelected="1" zoomScale="70" zoomScaleNormal="70" workbookViewId="0" topLeftCell="A1">
      <selection activeCell="I11" sqref="I11"/>
    </sheetView>
  </sheetViews>
  <sheetFormatPr defaultColWidth="11.421875" defaultRowHeight="15"/>
  <cols>
    <col min="1" max="1" width="3.00390625" style="0" bestFit="1" customWidth="1"/>
    <col min="2" max="2" width="9.00390625" style="0" hidden="1" customWidth="1"/>
    <col min="3" max="4" width="10.57421875" style="0" hidden="1" customWidth="1"/>
    <col min="5" max="5" width="10.140625" style="0" hidden="1" customWidth="1"/>
    <col min="6" max="6" width="22.140625" style="0" customWidth="1"/>
    <col min="7" max="7" width="13.7109375" style="0" customWidth="1"/>
    <col min="8" max="8" width="12.57421875" style="0" customWidth="1"/>
    <col min="9" max="9" width="12.28125" style="0" customWidth="1"/>
    <col min="10" max="10" width="102.28125" style="0" customWidth="1"/>
    <col min="11" max="11" width="9.57421875" style="0" customWidth="1"/>
    <col min="12" max="13" width="17.57421875" style="0" hidden="1" customWidth="1"/>
    <col min="14" max="14" width="7.57421875" style="0" hidden="1" customWidth="1"/>
    <col min="15" max="15" width="17.57421875" style="0" hidden="1" customWidth="1"/>
    <col min="16" max="16" width="20.7109375" style="0" customWidth="1"/>
    <col min="17" max="17" width="17.57421875" style="0" hidden="1" customWidth="1"/>
    <col min="18" max="19" width="8.7109375" style="0" hidden="1" customWidth="1"/>
    <col min="20" max="20" width="15.8515625" style="0" hidden="1" customWidth="1"/>
    <col min="21" max="21" width="14.57421875" style="0" hidden="1" customWidth="1"/>
    <col min="22" max="22" width="18.57421875" style="0" hidden="1" customWidth="1"/>
    <col min="23" max="23" width="13.8515625" style="0" hidden="1" customWidth="1"/>
    <col min="24" max="24" width="14.28125" style="0" hidden="1" customWidth="1"/>
    <col min="25" max="26" width="16.57421875" style="0" hidden="1" customWidth="1"/>
    <col min="27" max="27" width="17.00390625" style="0" hidden="1" customWidth="1"/>
    <col min="28" max="28" width="2.28125" style="0" hidden="1" customWidth="1"/>
    <col min="29" max="29" width="12.7109375" style="0" hidden="1" customWidth="1"/>
    <col min="30" max="30" width="11.421875" style="0" hidden="1" customWidth="1"/>
    <col min="31" max="31" width="15.28125" style="0" hidden="1" customWidth="1"/>
    <col min="33" max="33" width="12.7109375" style="0" bestFit="1" customWidth="1"/>
  </cols>
  <sheetData>
    <row r="2" spans="4:27" ht="21">
      <c r="D2" s="48" t="s">
        <v>57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21">
      <c r="A3" s="48" t="s">
        <v>61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7"/>
      <c r="Z3" s="47"/>
      <c r="AA3" s="47"/>
    </row>
    <row r="4" ht="15">
      <c r="B4" s="2"/>
    </row>
    <row r="5" spans="15:27" ht="15.75" hidden="1" thickBot="1">
      <c r="O5" s="49" t="s">
        <v>0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5:27" ht="15" customHeight="1" hidden="1">
      <c r="O6" s="50" t="s">
        <v>41</v>
      </c>
      <c r="P6" s="51"/>
      <c r="Q6" s="52"/>
      <c r="R6" s="53" t="s">
        <v>40</v>
      </c>
      <c r="S6" s="54"/>
      <c r="T6" s="55" t="s">
        <v>4</v>
      </c>
      <c r="U6" s="56"/>
      <c r="V6" s="56"/>
      <c r="W6" s="57"/>
      <c r="X6" s="58" t="s">
        <v>3</v>
      </c>
      <c r="Y6" s="59"/>
      <c r="Z6" s="59"/>
      <c r="AA6" s="60"/>
    </row>
    <row r="7" spans="1:27" s="1" customFormat="1" ht="33" customHeight="1">
      <c r="A7" s="17" t="s">
        <v>43</v>
      </c>
      <c r="B7" s="18" t="s">
        <v>36</v>
      </c>
      <c r="C7" s="18" t="s">
        <v>37</v>
      </c>
      <c r="D7" s="18" t="s">
        <v>33</v>
      </c>
      <c r="E7" s="18" t="s">
        <v>44</v>
      </c>
      <c r="F7" s="19" t="s">
        <v>5</v>
      </c>
      <c r="G7" s="19" t="s">
        <v>6</v>
      </c>
      <c r="H7" s="19" t="s">
        <v>7</v>
      </c>
      <c r="I7" s="19" t="s">
        <v>8</v>
      </c>
      <c r="J7" s="19" t="s">
        <v>26</v>
      </c>
      <c r="K7" s="18" t="s">
        <v>27</v>
      </c>
      <c r="L7" s="18" t="s">
        <v>28</v>
      </c>
      <c r="M7" s="18" t="s">
        <v>35</v>
      </c>
      <c r="N7" s="20" t="s">
        <v>29</v>
      </c>
      <c r="O7" s="21" t="s">
        <v>34</v>
      </c>
      <c r="P7" s="18" t="s">
        <v>1</v>
      </c>
      <c r="Q7" s="22" t="s">
        <v>39</v>
      </c>
      <c r="R7" s="21" t="s">
        <v>1</v>
      </c>
      <c r="S7" s="22" t="s">
        <v>39</v>
      </c>
      <c r="T7" s="21" t="s">
        <v>38</v>
      </c>
      <c r="U7" s="13" t="s">
        <v>1</v>
      </c>
      <c r="V7" s="13" t="s">
        <v>55</v>
      </c>
      <c r="W7" s="26" t="s">
        <v>2</v>
      </c>
      <c r="X7" s="27" t="s">
        <v>38</v>
      </c>
      <c r="Y7" s="13" t="s">
        <v>1</v>
      </c>
      <c r="Z7" s="13" t="s">
        <v>56</v>
      </c>
      <c r="AA7" s="26" t="s">
        <v>2</v>
      </c>
    </row>
    <row r="8" spans="1:31" s="1" customFormat="1" ht="15.75" thickBot="1">
      <c r="A8" s="8"/>
      <c r="B8" s="9"/>
      <c r="C8" s="9"/>
      <c r="D8" s="10"/>
      <c r="E8" s="10"/>
      <c r="F8" s="11"/>
      <c r="G8" s="11"/>
      <c r="H8" s="11"/>
      <c r="I8" s="11"/>
      <c r="J8" s="11"/>
      <c r="K8" s="10"/>
      <c r="L8" s="28">
        <f>SUM(L9:L15)</f>
        <v>25943668</v>
      </c>
      <c r="M8" s="28">
        <f>SUM(M9:M15)</f>
        <v>24230928</v>
      </c>
      <c r="N8" s="29"/>
      <c r="O8" s="44">
        <f>SUM(O9:O15)</f>
        <v>25779412</v>
      </c>
      <c r="P8" s="43">
        <f>SUM(P9:P15)</f>
        <v>24083098</v>
      </c>
      <c r="Q8" s="42">
        <f>SUM(Q9:Q15)</f>
        <v>1696314</v>
      </c>
      <c r="R8" s="31">
        <f>SUM(R9:R12)</f>
        <v>3.8499998776177473</v>
      </c>
      <c r="S8" s="32">
        <f>SUM(S9:S12)</f>
        <v>0.15000012238225277</v>
      </c>
      <c r="T8" s="44">
        <f aca="true" t="shared" si="0" ref="T8:AA8">SUM(T9:T15)</f>
        <v>24887025</v>
      </c>
      <c r="U8" s="43">
        <f t="shared" si="0"/>
        <v>23252583.858349435</v>
      </c>
      <c r="V8" s="43">
        <f>SUM(V9:V15)</f>
        <v>23252580</v>
      </c>
      <c r="W8" s="42">
        <f t="shared" si="0"/>
        <v>1634441.1416505652</v>
      </c>
      <c r="X8" s="44">
        <f t="shared" si="0"/>
        <v>892387</v>
      </c>
      <c r="Y8" s="43">
        <f t="shared" si="0"/>
        <v>830514.1416505652</v>
      </c>
      <c r="Z8" s="43">
        <f>SUM(Z9:Z15)</f>
        <v>830518</v>
      </c>
      <c r="AA8" s="42">
        <f t="shared" si="0"/>
        <v>61872.85834943477</v>
      </c>
      <c r="AC8" s="12">
        <f>V8+Z8</f>
        <v>24083098</v>
      </c>
      <c r="AD8" s="12">
        <f>AC8-P8</f>
        <v>0</v>
      </c>
      <c r="AE8" s="12">
        <f>AC8-M8</f>
        <v>-147830</v>
      </c>
    </row>
    <row r="9" spans="1:33" s="7" customFormat="1" ht="45.75" customHeight="1">
      <c r="A9" s="3">
        <v>1</v>
      </c>
      <c r="B9" s="15">
        <v>120101</v>
      </c>
      <c r="C9" s="15">
        <v>301003</v>
      </c>
      <c r="D9" s="3" t="s">
        <v>30</v>
      </c>
      <c r="E9" s="3">
        <v>1</v>
      </c>
      <c r="F9" s="16" t="s">
        <v>9</v>
      </c>
      <c r="G9" s="3" t="s">
        <v>10</v>
      </c>
      <c r="H9" s="3" t="s">
        <v>11</v>
      </c>
      <c r="I9" s="16"/>
      <c r="J9" s="16" t="s">
        <v>22</v>
      </c>
      <c r="K9" s="4">
        <v>300935</v>
      </c>
      <c r="L9" s="5">
        <v>4897151</v>
      </c>
      <c r="M9" s="5">
        <v>4652293</v>
      </c>
      <c r="N9" s="15">
        <v>95</v>
      </c>
      <c r="O9" s="41">
        <f>SUM(P9:Q9)</f>
        <v>4897151</v>
      </c>
      <c r="P9" s="33">
        <v>4652293</v>
      </c>
      <c r="Q9" s="35">
        <v>244858</v>
      </c>
      <c r="R9" s="39">
        <f>P9/O9</f>
        <v>0.9499999081098377</v>
      </c>
      <c r="S9" s="38">
        <f>Q9/O9</f>
        <v>0.05000009189016226</v>
      </c>
      <c r="T9" s="36">
        <v>4707093</v>
      </c>
      <c r="U9" s="33">
        <f>R9*T9</f>
        <v>4471737.91746446</v>
      </c>
      <c r="V9" s="34">
        <f>ROUNDDOWN(U9,0)</f>
        <v>4471737</v>
      </c>
      <c r="W9" s="35">
        <f aca="true" t="shared" si="1" ref="W9:W15">S9*T9</f>
        <v>235355.08253553955</v>
      </c>
      <c r="X9" s="36">
        <v>190058</v>
      </c>
      <c r="Y9" s="33">
        <f aca="true" t="shared" si="2" ref="Y9:Y15">R9*X9</f>
        <v>180555.08253553952</v>
      </c>
      <c r="Z9" s="34">
        <f>ROUNDUP(Y9,0)</f>
        <v>180556</v>
      </c>
      <c r="AA9" s="35">
        <f aca="true" t="shared" si="3" ref="AA9:AA15">S9*X9</f>
        <v>9502.917464460459</v>
      </c>
      <c r="AB9" s="6"/>
      <c r="AC9" s="12">
        <f aca="true" t="shared" si="4" ref="AC9:AC15">V9+Z9</f>
        <v>4652293</v>
      </c>
      <c r="AD9" s="12">
        <f aca="true" t="shared" si="5" ref="AD9:AD15">AC9-P9</f>
        <v>0</v>
      </c>
      <c r="AE9" s="12">
        <f aca="true" t="shared" si="6" ref="AE9:AE15">AC9-M9</f>
        <v>0</v>
      </c>
      <c r="AG9" s="6"/>
    </row>
    <row r="10" spans="1:31" s="7" customFormat="1" ht="45.75" customHeight="1">
      <c r="A10" s="3">
        <f>A9+1</f>
        <v>2</v>
      </c>
      <c r="B10" s="15"/>
      <c r="C10" s="15">
        <v>942</v>
      </c>
      <c r="D10" s="3" t="s">
        <v>31</v>
      </c>
      <c r="E10" s="3">
        <v>4</v>
      </c>
      <c r="F10" s="16" t="s">
        <v>12</v>
      </c>
      <c r="G10" s="3" t="s">
        <v>13</v>
      </c>
      <c r="H10" s="3"/>
      <c r="I10" s="16"/>
      <c r="J10" s="16" t="s">
        <v>23</v>
      </c>
      <c r="K10" s="4">
        <v>293330</v>
      </c>
      <c r="L10" s="5">
        <v>6723334</v>
      </c>
      <c r="M10" s="5">
        <v>6051000</v>
      </c>
      <c r="N10" s="15">
        <v>99.9</v>
      </c>
      <c r="O10" s="46">
        <f>SUM(P10:Q10)</f>
        <v>6559078</v>
      </c>
      <c r="P10" s="5">
        <v>5903170</v>
      </c>
      <c r="Q10" s="24">
        <v>655908</v>
      </c>
      <c r="R10" s="40">
        <f aca="true" t="shared" si="7" ref="R10:R15">P10/O10</f>
        <v>0.8999999695079095</v>
      </c>
      <c r="S10" s="25">
        <f aca="true" t="shared" si="8" ref="S10:S15">Q10/O10</f>
        <v>0.10000003049209051</v>
      </c>
      <c r="T10" s="37">
        <v>6285082</v>
      </c>
      <c r="U10" s="5">
        <f>R10*T10</f>
        <v>5656573.608354711</v>
      </c>
      <c r="V10" s="14">
        <f>ROUNDDOWN(U10,0)</f>
        <v>5656573</v>
      </c>
      <c r="W10" s="24">
        <f>S10*T10</f>
        <v>628508.3916452893</v>
      </c>
      <c r="X10" s="37">
        <v>273996</v>
      </c>
      <c r="Y10" s="5">
        <f t="shared" si="2"/>
        <v>246596.39164528917</v>
      </c>
      <c r="Z10" s="14">
        <f aca="true" t="shared" si="9" ref="Z10:Z15">ROUNDUP(Y10,0)</f>
        <v>246597</v>
      </c>
      <c r="AA10" s="24">
        <f t="shared" si="3"/>
        <v>27399.608354710832</v>
      </c>
      <c r="AC10" s="12">
        <f t="shared" si="4"/>
        <v>5903170</v>
      </c>
      <c r="AD10" s="12">
        <f t="shared" si="5"/>
        <v>0</v>
      </c>
      <c r="AE10" s="12">
        <f t="shared" si="6"/>
        <v>-147830</v>
      </c>
    </row>
    <row r="11" spans="1:31" s="7" customFormat="1" ht="45.75" customHeight="1">
      <c r="A11" s="3">
        <f aca="true" t="shared" si="10" ref="A11:A15">A10+1</f>
        <v>3</v>
      </c>
      <c r="B11" s="15">
        <v>120423</v>
      </c>
      <c r="C11" s="15">
        <v>301074</v>
      </c>
      <c r="D11" s="3" t="s">
        <v>32</v>
      </c>
      <c r="E11" s="3">
        <v>11</v>
      </c>
      <c r="F11" s="16" t="s">
        <v>14</v>
      </c>
      <c r="G11" s="3" t="s">
        <v>10</v>
      </c>
      <c r="H11" s="3" t="s">
        <v>15</v>
      </c>
      <c r="I11" s="16" t="s">
        <v>16</v>
      </c>
      <c r="J11" s="16" t="s">
        <v>24</v>
      </c>
      <c r="K11" s="4">
        <v>125649</v>
      </c>
      <c r="L11" s="5">
        <v>4659034</v>
      </c>
      <c r="M11" s="5">
        <v>4659034</v>
      </c>
      <c r="N11" s="15">
        <v>100</v>
      </c>
      <c r="O11" s="23">
        <f aca="true" t="shared" si="11" ref="O11:O15">SUM(P11:Q11)</f>
        <v>4659034</v>
      </c>
      <c r="P11" s="5">
        <v>4659034</v>
      </c>
      <c r="Q11" s="24">
        <v>0</v>
      </c>
      <c r="R11" s="40">
        <f t="shared" si="7"/>
        <v>1</v>
      </c>
      <c r="S11" s="25">
        <f t="shared" si="8"/>
        <v>0</v>
      </c>
      <c r="T11" s="37">
        <v>4482556</v>
      </c>
      <c r="U11" s="5">
        <f aca="true" t="shared" si="12" ref="U11:U15">R11*T11</f>
        <v>4482556</v>
      </c>
      <c r="V11" s="14">
        <f aca="true" t="shared" si="13" ref="V11:V15">ROUNDDOWN(U11,0)</f>
        <v>4482556</v>
      </c>
      <c r="W11" s="24">
        <f t="shared" si="1"/>
        <v>0</v>
      </c>
      <c r="X11" s="37">
        <v>176478</v>
      </c>
      <c r="Y11" s="5">
        <f t="shared" si="2"/>
        <v>176478</v>
      </c>
      <c r="Z11" s="14">
        <f t="shared" si="9"/>
        <v>176478</v>
      </c>
      <c r="AA11" s="24">
        <f t="shared" si="3"/>
        <v>0</v>
      </c>
      <c r="AC11" s="12">
        <f t="shared" si="4"/>
        <v>4659034</v>
      </c>
      <c r="AD11" s="12">
        <f t="shared" si="5"/>
        <v>0</v>
      </c>
      <c r="AE11" s="12">
        <f t="shared" si="6"/>
        <v>0</v>
      </c>
    </row>
    <row r="12" spans="1:31" s="7" customFormat="1" ht="45.75" customHeight="1">
      <c r="A12" s="3">
        <f t="shared" si="10"/>
        <v>4</v>
      </c>
      <c r="B12" s="15">
        <v>90308</v>
      </c>
      <c r="C12" s="15">
        <v>300824</v>
      </c>
      <c r="D12" s="3" t="s">
        <v>32</v>
      </c>
      <c r="E12" s="3">
        <v>12</v>
      </c>
      <c r="F12" s="16" t="s">
        <v>17</v>
      </c>
      <c r="G12" s="3" t="s">
        <v>18</v>
      </c>
      <c r="H12" s="3" t="s">
        <v>19</v>
      </c>
      <c r="I12" s="16" t="s">
        <v>20</v>
      </c>
      <c r="J12" s="16" t="s">
        <v>25</v>
      </c>
      <c r="K12" s="4">
        <v>287056</v>
      </c>
      <c r="L12" s="5">
        <v>1249760</v>
      </c>
      <c r="M12" s="5">
        <v>1249760</v>
      </c>
      <c r="N12" s="15">
        <v>100</v>
      </c>
      <c r="O12" s="23">
        <f t="shared" si="11"/>
        <v>1249760</v>
      </c>
      <c r="P12" s="5">
        <v>1249760</v>
      </c>
      <c r="Q12" s="24">
        <v>0</v>
      </c>
      <c r="R12" s="40">
        <f t="shared" si="7"/>
        <v>1</v>
      </c>
      <c r="S12" s="25">
        <f t="shared" si="8"/>
        <v>0</v>
      </c>
      <c r="T12" s="37">
        <v>1215767</v>
      </c>
      <c r="U12" s="5">
        <f t="shared" si="12"/>
        <v>1215767</v>
      </c>
      <c r="V12" s="14">
        <f t="shared" si="13"/>
        <v>1215767</v>
      </c>
      <c r="W12" s="24">
        <f t="shared" si="1"/>
        <v>0</v>
      </c>
      <c r="X12" s="37">
        <v>33993</v>
      </c>
      <c r="Y12" s="5">
        <f t="shared" si="2"/>
        <v>33993</v>
      </c>
      <c r="Z12" s="14">
        <f t="shared" si="9"/>
        <v>33993</v>
      </c>
      <c r="AA12" s="24">
        <f t="shared" si="3"/>
        <v>0</v>
      </c>
      <c r="AC12" s="12">
        <f t="shared" si="4"/>
        <v>1249760</v>
      </c>
      <c r="AD12" s="12">
        <f t="shared" si="5"/>
        <v>0</v>
      </c>
      <c r="AE12" s="12">
        <f t="shared" si="6"/>
        <v>0</v>
      </c>
    </row>
    <row r="13" spans="1:31" ht="45.75" customHeight="1">
      <c r="A13" s="3">
        <f t="shared" si="10"/>
        <v>5</v>
      </c>
      <c r="B13" s="15"/>
      <c r="C13" s="15"/>
      <c r="D13" s="3" t="s">
        <v>32</v>
      </c>
      <c r="E13" s="3"/>
      <c r="F13" s="16" t="s">
        <v>53</v>
      </c>
      <c r="G13" s="3" t="s">
        <v>10</v>
      </c>
      <c r="H13" s="3" t="s">
        <v>21</v>
      </c>
      <c r="I13" s="16" t="s">
        <v>45</v>
      </c>
      <c r="J13" s="16" t="s">
        <v>48</v>
      </c>
      <c r="K13" s="4">
        <v>327545</v>
      </c>
      <c r="L13" s="5">
        <v>3378306</v>
      </c>
      <c r="M13" s="5">
        <v>2871560</v>
      </c>
      <c r="N13" s="15">
        <v>85</v>
      </c>
      <c r="O13" s="23">
        <f t="shared" si="11"/>
        <v>3378306</v>
      </c>
      <c r="P13" s="5">
        <v>2871560</v>
      </c>
      <c r="Q13" s="24">
        <v>506746</v>
      </c>
      <c r="R13" s="40">
        <f t="shared" si="7"/>
        <v>0.8499999703993658</v>
      </c>
      <c r="S13" s="25">
        <f t="shared" si="8"/>
        <v>0.15000002960063416</v>
      </c>
      <c r="T13" s="37">
        <v>3248809</v>
      </c>
      <c r="U13" s="5">
        <f t="shared" si="12"/>
        <v>2761487.553833193</v>
      </c>
      <c r="V13" s="14">
        <f t="shared" si="13"/>
        <v>2761487</v>
      </c>
      <c r="W13" s="24">
        <f t="shared" si="1"/>
        <v>487321.4461668067</v>
      </c>
      <c r="X13" s="37">
        <v>129497</v>
      </c>
      <c r="Y13" s="5">
        <f t="shared" si="2"/>
        <v>110072.44616680668</v>
      </c>
      <c r="Z13" s="14">
        <f t="shared" si="9"/>
        <v>110073</v>
      </c>
      <c r="AA13" s="24">
        <f t="shared" si="3"/>
        <v>19424.55383319332</v>
      </c>
      <c r="AC13" s="12">
        <f t="shared" si="4"/>
        <v>2871560</v>
      </c>
      <c r="AD13" s="12">
        <f t="shared" si="5"/>
        <v>0</v>
      </c>
      <c r="AE13" s="12">
        <f t="shared" si="6"/>
        <v>0</v>
      </c>
    </row>
    <row r="14" spans="1:31" ht="45.75" customHeight="1">
      <c r="A14" s="3">
        <f t="shared" si="10"/>
        <v>6</v>
      </c>
      <c r="B14" s="15"/>
      <c r="C14" s="15"/>
      <c r="D14" s="3" t="s">
        <v>30</v>
      </c>
      <c r="E14" s="3"/>
      <c r="F14" s="16" t="s">
        <v>51</v>
      </c>
      <c r="G14" s="3" t="s">
        <v>18</v>
      </c>
      <c r="H14" s="3" t="s">
        <v>19</v>
      </c>
      <c r="I14" s="16"/>
      <c r="J14" s="16" t="s">
        <v>49</v>
      </c>
      <c r="K14" s="4">
        <v>2274085</v>
      </c>
      <c r="L14" s="5">
        <v>3610134</v>
      </c>
      <c r="M14" s="5">
        <v>3606523</v>
      </c>
      <c r="N14" s="15">
        <v>99.9</v>
      </c>
      <c r="O14" s="23">
        <f t="shared" si="11"/>
        <v>3610134</v>
      </c>
      <c r="P14" s="5">
        <v>3606523</v>
      </c>
      <c r="Q14" s="24">
        <v>3611</v>
      </c>
      <c r="R14" s="40">
        <f t="shared" si="7"/>
        <v>0.9989997601197075</v>
      </c>
      <c r="S14" s="25">
        <f t="shared" si="8"/>
        <v>0.001000239880292532</v>
      </c>
      <c r="T14" s="37">
        <v>3549193</v>
      </c>
      <c r="U14" s="5">
        <f t="shared" si="12"/>
        <v>3545642.955618545</v>
      </c>
      <c r="V14" s="14">
        <f t="shared" si="13"/>
        <v>3545642</v>
      </c>
      <c r="W14" s="24">
        <f t="shared" si="1"/>
        <v>3550.0443814550927</v>
      </c>
      <c r="X14" s="37">
        <v>60941</v>
      </c>
      <c r="Y14" s="5">
        <f t="shared" si="2"/>
        <v>60880.044381455096</v>
      </c>
      <c r="Z14" s="14">
        <f t="shared" si="9"/>
        <v>60881</v>
      </c>
      <c r="AA14" s="24">
        <f t="shared" si="3"/>
        <v>60.955618544907196</v>
      </c>
      <c r="AC14" s="12">
        <f t="shared" si="4"/>
        <v>3606523</v>
      </c>
      <c r="AD14" s="12">
        <f t="shared" si="5"/>
        <v>0</v>
      </c>
      <c r="AE14" s="12">
        <f t="shared" si="6"/>
        <v>0</v>
      </c>
    </row>
    <row r="15" spans="1:31" ht="45.75" customHeight="1">
      <c r="A15" s="3">
        <f t="shared" si="10"/>
        <v>7</v>
      </c>
      <c r="B15" s="15"/>
      <c r="C15" s="15"/>
      <c r="D15" s="3" t="s">
        <v>32</v>
      </c>
      <c r="E15" s="3"/>
      <c r="F15" s="16" t="s">
        <v>52</v>
      </c>
      <c r="G15" s="3" t="s">
        <v>46</v>
      </c>
      <c r="H15" s="3" t="s">
        <v>46</v>
      </c>
      <c r="I15" s="16" t="s">
        <v>47</v>
      </c>
      <c r="J15" s="16" t="s">
        <v>50</v>
      </c>
      <c r="K15" s="4">
        <v>308114</v>
      </c>
      <c r="L15" s="5">
        <v>1425949</v>
      </c>
      <c r="M15" s="5">
        <v>1140758</v>
      </c>
      <c r="N15" s="15">
        <v>80</v>
      </c>
      <c r="O15" s="23">
        <f t="shared" si="11"/>
        <v>1425949</v>
      </c>
      <c r="P15" s="5">
        <v>1140758</v>
      </c>
      <c r="Q15" s="24">
        <v>285191</v>
      </c>
      <c r="R15" s="40">
        <f t="shared" si="7"/>
        <v>0.7999991584551762</v>
      </c>
      <c r="S15" s="25">
        <f t="shared" si="8"/>
        <v>0.20000084154482384</v>
      </c>
      <c r="T15" s="37">
        <v>1398525</v>
      </c>
      <c r="U15" s="5">
        <f t="shared" si="12"/>
        <v>1118818.8230785253</v>
      </c>
      <c r="V15" s="14">
        <f t="shared" si="13"/>
        <v>1118818</v>
      </c>
      <c r="W15" s="24">
        <f t="shared" si="1"/>
        <v>279706.17692147475</v>
      </c>
      <c r="X15" s="37">
        <v>27424</v>
      </c>
      <c r="Y15" s="5">
        <f t="shared" si="2"/>
        <v>21939.17692147475</v>
      </c>
      <c r="Z15" s="14">
        <f t="shared" si="9"/>
        <v>21940</v>
      </c>
      <c r="AA15" s="24">
        <f t="shared" si="3"/>
        <v>5484.823078525249</v>
      </c>
      <c r="AC15" s="12">
        <f t="shared" si="4"/>
        <v>1140758</v>
      </c>
      <c r="AD15" s="12">
        <f t="shared" si="5"/>
        <v>0</v>
      </c>
      <c r="AE15" s="12">
        <f t="shared" si="6"/>
        <v>0</v>
      </c>
    </row>
    <row r="16" spans="4:27" ht="15.75"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</row>
    <row r="17" ht="15">
      <c r="P17" s="45"/>
    </row>
    <row r="18" ht="15">
      <c r="P18" s="30"/>
    </row>
  </sheetData>
  <mergeCells count="8">
    <mergeCell ref="D16:AA16"/>
    <mergeCell ref="D2:AA2"/>
    <mergeCell ref="O5:AA5"/>
    <mergeCell ref="O6:Q6"/>
    <mergeCell ref="R6:S6"/>
    <mergeCell ref="T6:W6"/>
    <mergeCell ref="X6:AA6"/>
    <mergeCell ref="A3:X3"/>
  </mergeCells>
  <printOptions/>
  <pageMargins left="0.7" right="0.7" top="0.75" bottom="0.75" header="0.3" footer="0.3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Mercado Fonseca, Paul</dc:creator>
  <cp:keywords/>
  <dc:description/>
  <cp:lastModifiedBy>Arteaga Macedo, Jhordin</cp:lastModifiedBy>
  <cp:lastPrinted>2016-01-19T17:46:23Z</cp:lastPrinted>
  <dcterms:created xsi:type="dcterms:W3CDTF">2015-08-18T15:31:54Z</dcterms:created>
  <dcterms:modified xsi:type="dcterms:W3CDTF">2016-02-03T17:24:17Z</dcterms:modified>
  <cp:category/>
  <cp:version/>
  <cp:contentType/>
  <cp:contentStatus/>
</cp:coreProperties>
</file>